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9320" windowHeight="7995" activeTab="2"/>
  </bookViews>
  <sheets>
    <sheet name="calculation" sheetId="1" r:id="rId1"/>
    <sheet name="Design" sheetId="2" state="hidden" r:id="rId2"/>
    <sheet name="Design1" sheetId="3" r:id="rId3"/>
  </sheets>
  <calcPr calcId="125725" iterate="1" iterateDelta="1E-4"/>
</workbook>
</file>

<file path=xl/calcChain.xml><?xml version="1.0" encoding="utf-8"?>
<calcChain xmlns="http://schemas.openxmlformats.org/spreadsheetml/2006/main">
  <c r="AC9" i="3"/>
  <c r="B9"/>
  <c r="D9" s="1"/>
  <c r="L15"/>
  <c r="K15"/>
  <c r="J15"/>
  <c r="I15"/>
  <c r="H15"/>
  <c r="G15"/>
  <c r="F15"/>
  <c r="E15"/>
  <c r="O15"/>
  <c r="R15" s="1"/>
  <c r="N15"/>
  <c r="Q15" s="1"/>
  <c r="C15"/>
  <c r="S10" i="1"/>
  <c r="W13" i="2"/>
  <c r="V13"/>
  <c r="R13"/>
  <c r="V11" i="1"/>
  <c r="V10"/>
  <c r="S13" i="2"/>
  <c r="O26"/>
  <c r="AA10" i="1"/>
  <c r="P13" i="2"/>
  <c r="E13"/>
  <c r="G13"/>
  <c r="F13"/>
  <c r="L13"/>
  <c r="K13"/>
  <c r="J13"/>
  <c r="I13"/>
  <c r="H13"/>
  <c r="C13"/>
  <c r="P11" i="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O11"/>
  <c r="R11" s="1"/>
  <c r="O12"/>
  <c r="R12" s="1"/>
  <c r="O13"/>
  <c r="R13" s="1"/>
  <c r="O14"/>
  <c r="R14" s="1"/>
  <c r="O15"/>
  <c r="R15" s="1"/>
  <c r="O16"/>
  <c r="R16" s="1"/>
  <c r="O17"/>
  <c r="R17" s="1"/>
  <c r="O18"/>
  <c r="R18" s="1"/>
  <c r="O19"/>
  <c r="R19" s="1"/>
  <c r="O20"/>
  <c r="R20" s="1"/>
  <c r="O21"/>
  <c r="R21" s="1"/>
  <c r="O22"/>
  <c r="R22" s="1"/>
  <c r="O23"/>
  <c r="R23" s="1"/>
  <c r="O24"/>
  <c r="R24" s="1"/>
  <c r="O25"/>
  <c r="R25" s="1"/>
  <c r="O26"/>
  <c r="R26" s="1"/>
  <c r="O27"/>
  <c r="R27" s="1"/>
  <c r="O28"/>
  <c r="R28" s="1"/>
  <c r="O29"/>
  <c r="R29" s="1"/>
  <c r="O30"/>
  <c r="R30" s="1"/>
  <c r="O31"/>
  <c r="R31" s="1"/>
  <c r="O32"/>
  <c r="R32" s="1"/>
  <c r="O33"/>
  <c r="R33" s="1"/>
  <c r="O34"/>
  <c r="R34" s="1"/>
  <c r="O35"/>
  <c r="R35" s="1"/>
  <c r="O36"/>
  <c r="R36" s="1"/>
  <c r="O37"/>
  <c r="R37" s="1"/>
  <c r="O38"/>
  <c r="R38" s="1"/>
  <c r="O39"/>
  <c r="R39" s="1"/>
  <c r="O40"/>
  <c r="R40" s="1"/>
  <c r="O41"/>
  <c r="R41" s="1"/>
  <c r="O42"/>
  <c r="R42" s="1"/>
  <c r="O43"/>
  <c r="R43" s="1"/>
  <c r="O44"/>
  <c r="R44" s="1"/>
  <c r="O45"/>
  <c r="R45" s="1"/>
  <c r="O46"/>
  <c r="R46" s="1"/>
  <c r="O47"/>
  <c r="R47" s="1"/>
  <c r="O48"/>
  <c r="R48" s="1"/>
  <c r="O49"/>
  <c r="R49" s="1"/>
  <c r="N11"/>
  <c r="Q11" s="1"/>
  <c r="S11" s="1"/>
  <c r="N12"/>
  <c r="Q12" s="1"/>
  <c r="S12" s="1"/>
  <c r="N13"/>
  <c r="Q13" s="1"/>
  <c r="S13" s="1"/>
  <c r="N14"/>
  <c r="Q14" s="1"/>
  <c r="N15"/>
  <c r="Q15" s="1"/>
  <c r="N16"/>
  <c r="Q16" s="1"/>
  <c r="N17"/>
  <c r="Q17" s="1"/>
  <c r="N18"/>
  <c r="Q18" s="1"/>
  <c r="N19"/>
  <c r="Q19" s="1"/>
  <c r="N20"/>
  <c r="Q20" s="1"/>
  <c r="N21"/>
  <c r="Q21" s="1"/>
  <c r="N22"/>
  <c r="Q22" s="1"/>
  <c r="N23"/>
  <c r="Q23" s="1"/>
  <c r="N24"/>
  <c r="Q24" s="1"/>
  <c r="N25"/>
  <c r="Q25" s="1"/>
  <c r="N26"/>
  <c r="Q26" s="1"/>
  <c r="N27"/>
  <c r="Q27" s="1"/>
  <c r="N28"/>
  <c r="Q28" s="1"/>
  <c r="N29"/>
  <c r="Q29" s="1"/>
  <c r="N30"/>
  <c r="Q30" s="1"/>
  <c r="N31"/>
  <c r="Q31" s="1"/>
  <c r="N32"/>
  <c r="Q32" s="1"/>
  <c r="N33"/>
  <c r="Q33" s="1"/>
  <c r="N34"/>
  <c r="Q34" s="1"/>
  <c r="N35"/>
  <c r="Q35" s="1"/>
  <c r="N36"/>
  <c r="Q36" s="1"/>
  <c r="N37"/>
  <c r="Q37" s="1"/>
  <c r="N38"/>
  <c r="Q38" s="1"/>
  <c r="N39"/>
  <c r="Q39" s="1"/>
  <c r="N40"/>
  <c r="Q40" s="1"/>
  <c r="N41"/>
  <c r="Q41" s="1"/>
  <c r="N42"/>
  <c r="Q42" s="1"/>
  <c r="N43"/>
  <c r="Q43" s="1"/>
  <c r="N44"/>
  <c r="Q44" s="1"/>
  <c r="N45"/>
  <c r="Q45" s="1"/>
  <c r="N46"/>
  <c r="Q46" s="1"/>
  <c r="N47"/>
  <c r="Q47" s="1"/>
  <c r="N48"/>
  <c r="Q48" s="1"/>
  <c r="N49"/>
  <c r="Q49" s="1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L10"/>
  <c r="L11" s="1"/>
  <c r="L12" s="1"/>
  <c r="L13" s="1"/>
  <c r="L14" s="1"/>
  <c r="L15" s="1"/>
  <c r="L16" s="1"/>
  <c r="L17" s="1"/>
  <c r="L18" s="1"/>
  <c r="L19" s="1"/>
  <c r="L20" s="1"/>
  <c r="L21" s="1"/>
  <c r="L22" s="1"/>
  <c r="L23" s="1"/>
  <c r="L24" s="1"/>
  <c r="L25" s="1"/>
  <c r="L26" s="1"/>
  <c r="L27" s="1"/>
  <c r="L28" s="1"/>
  <c r="L29" s="1"/>
  <c r="L30" s="1"/>
  <c r="L31" s="1"/>
  <c r="L32" s="1"/>
  <c r="L33" s="1"/>
  <c r="L34" s="1"/>
  <c r="L35" s="1"/>
  <c r="L36" s="1"/>
  <c r="L37" s="1"/>
  <c r="L38" s="1"/>
  <c r="L39" s="1"/>
  <c r="L40" s="1"/>
  <c r="L41" s="1"/>
  <c r="L42" s="1"/>
  <c r="L43" s="1"/>
  <c r="L44" s="1"/>
  <c r="L45" s="1"/>
  <c r="L46" s="1"/>
  <c r="L47" s="1"/>
  <c r="L48" s="1"/>
  <c r="L49" s="1"/>
  <c r="K10"/>
  <c r="P10"/>
  <c r="O10"/>
  <c r="R10"/>
  <c r="U10" s="1"/>
  <c r="N10"/>
  <c r="Q10"/>
  <c r="H10"/>
  <c r="H11"/>
  <c r="G10"/>
  <c r="G1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37" s="1"/>
  <c r="G38" s="1"/>
  <c r="G39" s="1"/>
  <c r="G40" s="1"/>
  <c r="G41" s="1"/>
  <c r="G42" s="1"/>
  <c r="G43" s="1"/>
  <c r="G44" s="1"/>
  <c r="G45" s="1"/>
  <c r="G46" s="1"/>
  <c r="G47" s="1"/>
  <c r="G48" s="1"/>
  <c r="G49" s="1"/>
  <c r="F10"/>
  <c r="F1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E10"/>
  <c r="C10"/>
  <c r="T10"/>
  <c r="E11"/>
  <c r="H12"/>
  <c r="H13" s="1"/>
  <c r="E12"/>
  <c r="E13"/>
  <c r="E14" s="1"/>
  <c r="U15" i="3" l="1"/>
  <c r="AA15" s="1"/>
  <c r="AI15" s="1"/>
  <c r="P15"/>
  <c r="Y15"/>
  <c r="AL15" s="1"/>
  <c r="S15"/>
  <c r="AC6" s="1"/>
  <c r="T15"/>
  <c r="V15" s="1"/>
  <c r="Y10" i="1"/>
  <c r="AL10" s="1"/>
  <c r="S14"/>
  <c r="E15"/>
  <c r="H14"/>
  <c r="AG10"/>
  <c r="W10"/>
  <c r="AI10"/>
  <c r="S15"/>
  <c r="T15"/>
  <c r="V15" s="1"/>
  <c r="AG15" s="1"/>
  <c r="T13"/>
  <c r="V13" s="1"/>
  <c r="T11"/>
  <c r="K11"/>
  <c r="U14"/>
  <c r="AA14" s="1"/>
  <c r="AI14" s="1"/>
  <c r="U12"/>
  <c r="AA12" s="1"/>
  <c r="AI12" s="1"/>
  <c r="T14"/>
  <c r="V14" s="1"/>
  <c r="AG14" s="1"/>
  <c r="T12"/>
  <c r="V12" s="1"/>
  <c r="U15"/>
  <c r="AA15" s="1"/>
  <c r="AI15" s="1"/>
  <c r="U13"/>
  <c r="AA13" s="1"/>
  <c r="AI13" s="1"/>
  <c r="U11"/>
  <c r="AA11" s="1"/>
  <c r="AI11" s="1"/>
  <c r="AG15" i="3" l="1"/>
  <c r="W15"/>
  <c r="AG12" i="1"/>
  <c r="W12"/>
  <c r="AG13"/>
  <c r="W13"/>
  <c r="AG11"/>
  <c r="W11"/>
  <c r="AH10"/>
  <c r="X10"/>
  <c r="W14"/>
  <c r="H15"/>
  <c r="E16"/>
  <c r="Y11"/>
  <c r="AL11" s="1"/>
  <c r="K12"/>
  <c r="AH15" i="3" l="1"/>
  <c r="X15"/>
  <c r="Y12" i="1"/>
  <c r="AL12" s="1"/>
  <c r="K13"/>
  <c r="W15"/>
  <c r="H16"/>
  <c r="AK10"/>
  <c r="Z10"/>
  <c r="AB10" s="1"/>
  <c r="X11"/>
  <c r="AH11"/>
  <c r="X13"/>
  <c r="AH13"/>
  <c r="X12"/>
  <c r="AH12"/>
  <c r="X14"/>
  <c r="AH14"/>
  <c r="E17"/>
  <c r="U16"/>
  <c r="AA16" s="1"/>
  <c r="AI16" s="1"/>
  <c r="T16"/>
  <c r="S16"/>
  <c r="V16"/>
  <c r="AG16" s="1"/>
  <c r="AK15" i="3" l="1"/>
  <c r="Z15"/>
  <c r="AB15" s="1"/>
  <c r="E18" i="1"/>
  <c r="T17"/>
  <c r="V17"/>
  <c r="AG17" s="1"/>
  <c r="U17"/>
  <c r="AA17" s="1"/>
  <c r="AI17" s="1"/>
  <c r="S17"/>
  <c r="AK14"/>
  <c r="AK12"/>
  <c r="Z12"/>
  <c r="AB12" s="1"/>
  <c r="AK13"/>
  <c r="AK11"/>
  <c r="Z11"/>
  <c r="AB11" s="1"/>
  <c r="AJ10"/>
  <c r="X15"/>
  <c r="AH15"/>
  <c r="W16"/>
  <c r="H17"/>
  <c r="Y13"/>
  <c r="AL13" s="1"/>
  <c r="K14"/>
  <c r="AJ15" i="3" l="1"/>
  <c r="X16" i="1"/>
  <c r="AH16"/>
  <c r="E19"/>
  <c r="T18"/>
  <c r="U18"/>
  <c r="AA18" s="1"/>
  <c r="AI18" s="1"/>
  <c r="V18"/>
  <c r="AG18" s="1"/>
  <c r="S18"/>
  <c r="Y14"/>
  <c r="K15"/>
  <c r="W17"/>
  <c r="H18"/>
  <c r="AK15"/>
  <c r="AJ11"/>
  <c r="AJ13"/>
  <c r="AJ12"/>
  <c r="AJ14"/>
  <c r="Z13"/>
  <c r="AB13" s="1"/>
  <c r="AJ15" l="1"/>
  <c r="X17"/>
  <c r="AH17"/>
  <c r="AL14"/>
  <c r="Z14"/>
  <c r="AB14" s="1"/>
  <c r="AK16"/>
  <c r="W18"/>
  <c r="H19"/>
  <c r="Y15"/>
  <c r="K16"/>
  <c r="E20"/>
  <c r="T19"/>
  <c r="V19" s="1"/>
  <c r="AG19" s="1"/>
  <c r="U19"/>
  <c r="AA19" s="1"/>
  <c r="AI19" s="1"/>
  <c r="S19"/>
  <c r="X18" l="1"/>
  <c r="AH18"/>
  <c r="E21"/>
  <c r="U20"/>
  <c r="AA20" s="1"/>
  <c r="AI20" s="1"/>
  <c r="T20"/>
  <c r="V20" s="1"/>
  <c r="AG20" s="1"/>
  <c r="S20"/>
  <c r="Y16"/>
  <c r="K17"/>
  <c r="W19"/>
  <c r="H20"/>
  <c r="AJ16"/>
  <c r="AK17"/>
  <c r="AL15"/>
  <c r="Z15"/>
  <c r="AB15" s="1"/>
  <c r="Y17" l="1"/>
  <c r="K18"/>
  <c r="AJ17"/>
  <c r="X19"/>
  <c r="AH19"/>
  <c r="AL16"/>
  <c r="Z16"/>
  <c r="AB16" s="1"/>
  <c r="AK18"/>
  <c r="W20"/>
  <c r="H21"/>
  <c r="E22"/>
  <c r="T21"/>
  <c r="V21" s="1"/>
  <c r="AG21" s="1"/>
  <c r="U21"/>
  <c r="AA21" s="1"/>
  <c r="AI21" s="1"/>
  <c r="S21"/>
  <c r="E23" l="1"/>
  <c r="T22"/>
  <c r="U22"/>
  <c r="AA22" s="1"/>
  <c r="AI22" s="1"/>
  <c r="V22"/>
  <c r="AG22" s="1"/>
  <c r="S22"/>
  <c r="W21"/>
  <c r="H22"/>
  <c r="AJ18"/>
  <c r="AK19"/>
  <c r="AL17"/>
  <c r="Z17"/>
  <c r="AB17" s="1"/>
  <c r="X20"/>
  <c r="AH20"/>
  <c r="Y18"/>
  <c r="K19"/>
  <c r="AK20" l="1"/>
  <c r="W22"/>
  <c r="H23"/>
  <c r="Y19"/>
  <c r="K20"/>
  <c r="AJ19"/>
  <c r="X21"/>
  <c r="AH21"/>
  <c r="AL18"/>
  <c r="Z18"/>
  <c r="AB18" s="1"/>
  <c r="E24"/>
  <c r="T23"/>
  <c r="V23" s="1"/>
  <c r="AG23" s="1"/>
  <c r="U23"/>
  <c r="AA23" s="1"/>
  <c r="AI23" s="1"/>
  <c r="S23"/>
  <c r="E25" l="1"/>
  <c r="U24"/>
  <c r="AA24" s="1"/>
  <c r="AI24" s="1"/>
  <c r="T24"/>
  <c r="V24" s="1"/>
  <c r="AG24" s="1"/>
  <c r="S24"/>
  <c r="AK21"/>
  <c r="AL19"/>
  <c r="Z19"/>
  <c r="AB19" s="1"/>
  <c r="X22"/>
  <c r="AH22"/>
  <c r="AJ20"/>
  <c r="Y20"/>
  <c r="K21"/>
  <c r="W23"/>
  <c r="H24"/>
  <c r="AL20" l="1"/>
  <c r="Z20"/>
  <c r="AB20" s="1"/>
  <c r="W24"/>
  <c r="H25"/>
  <c r="Y21"/>
  <c r="K22"/>
  <c r="AK22"/>
  <c r="AJ21"/>
  <c r="X23"/>
  <c r="AH23"/>
  <c r="E26"/>
  <c r="T25"/>
  <c r="V25" s="1"/>
  <c r="AG25" s="1"/>
  <c r="U25"/>
  <c r="AA25" s="1"/>
  <c r="AI25" s="1"/>
  <c r="S25"/>
  <c r="AK23" l="1"/>
  <c r="E27"/>
  <c r="S26"/>
  <c r="T26"/>
  <c r="V26" s="1"/>
  <c r="AG26" s="1"/>
  <c r="U26"/>
  <c r="AA26" s="1"/>
  <c r="AI26" s="1"/>
  <c r="AJ22"/>
  <c r="AL21"/>
  <c r="Z21"/>
  <c r="AB21" s="1"/>
  <c r="X24"/>
  <c r="AH24"/>
  <c r="Y22"/>
  <c r="K23"/>
  <c r="W25"/>
  <c r="H26"/>
  <c r="W26" l="1"/>
  <c r="H27"/>
  <c r="Y23"/>
  <c r="K24"/>
  <c r="X25"/>
  <c r="AH25"/>
  <c r="AL22"/>
  <c r="Z22"/>
  <c r="AB22" s="1"/>
  <c r="AK24"/>
  <c r="AJ23"/>
  <c r="E28"/>
  <c r="T27"/>
  <c r="V27" s="1"/>
  <c r="AG27" s="1"/>
  <c r="U27"/>
  <c r="AA27" s="1"/>
  <c r="AI27" s="1"/>
  <c r="S27"/>
  <c r="E29" l="1"/>
  <c r="U28"/>
  <c r="AA28" s="1"/>
  <c r="AI28" s="1"/>
  <c r="T28"/>
  <c r="S28"/>
  <c r="V28"/>
  <c r="AG28" s="1"/>
  <c r="AJ24"/>
  <c r="AK25"/>
  <c r="AL23"/>
  <c r="Z23"/>
  <c r="AB23" s="1"/>
  <c r="X26"/>
  <c r="AH26"/>
  <c r="Y24"/>
  <c r="K25"/>
  <c r="W27"/>
  <c r="H28"/>
  <c r="W28" l="1"/>
  <c r="H29"/>
  <c r="Y25"/>
  <c r="K26"/>
  <c r="E30"/>
  <c r="T29"/>
  <c r="V29"/>
  <c r="AG29" s="1"/>
  <c r="U29"/>
  <c r="AA29" s="1"/>
  <c r="AI29" s="1"/>
  <c r="S29"/>
  <c r="X27"/>
  <c r="AH27"/>
  <c r="AL24"/>
  <c r="Z24"/>
  <c r="AB24" s="1"/>
  <c r="AK26"/>
  <c r="AJ25"/>
  <c r="AJ26" l="1"/>
  <c r="AK27"/>
  <c r="AL25"/>
  <c r="Z25"/>
  <c r="AB25" s="1"/>
  <c r="X28"/>
  <c r="AH28"/>
  <c r="E31"/>
  <c r="S30"/>
  <c r="T30"/>
  <c r="U30"/>
  <c r="AA30" s="1"/>
  <c r="AI30" s="1"/>
  <c r="V30"/>
  <c r="AG30" s="1"/>
  <c r="Y26"/>
  <c r="K27"/>
  <c r="W29"/>
  <c r="H30"/>
  <c r="X29" l="1"/>
  <c r="AH29"/>
  <c r="AL26"/>
  <c r="Z26"/>
  <c r="AB26" s="1"/>
  <c r="W30"/>
  <c r="H31"/>
  <c r="Y27"/>
  <c r="K28"/>
  <c r="E32"/>
  <c r="T31"/>
  <c r="U31"/>
  <c r="AA31" s="1"/>
  <c r="AI31" s="1"/>
  <c r="S31"/>
  <c r="V31"/>
  <c r="AG31" s="1"/>
  <c r="AK28"/>
  <c r="AJ27"/>
  <c r="E33" l="1"/>
  <c r="T32"/>
  <c r="S32"/>
  <c r="V32"/>
  <c r="AG32" s="1"/>
  <c r="U32"/>
  <c r="AA32" s="1"/>
  <c r="AI32" s="1"/>
  <c r="W31"/>
  <c r="H32"/>
  <c r="AJ28"/>
  <c r="AL27"/>
  <c r="Z27"/>
  <c r="AB27" s="1"/>
  <c r="X30"/>
  <c r="AH30"/>
  <c r="AK29"/>
  <c r="Y28"/>
  <c r="K29"/>
  <c r="Y29" l="1"/>
  <c r="K30"/>
  <c r="AJ29"/>
  <c r="AK30"/>
  <c r="X31"/>
  <c r="AH31"/>
  <c r="AL28"/>
  <c r="Z28"/>
  <c r="AB28" s="1"/>
  <c r="W32"/>
  <c r="H33"/>
  <c r="E34"/>
  <c r="T33"/>
  <c r="V33" s="1"/>
  <c r="AG33" s="1"/>
  <c r="U33"/>
  <c r="AA33" s="1"/>
  <c r="AI33" s="1"/>
  <c r="S33"/>
  <c r="E35" l="1"/>
  <c r="S34"/>
  <c r="T34"/>
  <c r="U34"/>
  <c r="AA34" s="1"/>
  <c r="AI34" s="1"/>
  <c r="V34"/>
  <c r="AG34" s="1"/>
  <c r="W33"/>
  <c r="H34"/>
  <c r="AK31"/>
  <c r="AJ30"/>
  <c r="AL29"/>
  <c r="Z29"/>
  <c r="AB29" s="1"/>
  <c r="X32"/>
  <c r="AH32"/>
  <c r="Y30"/>
  <c r="K31"/>
  <c r="AK32" l="1"/>
  <c r="Y31"/>
  <c r="K32"/>
  <c r="AJ31"/>
  <c r="X33"/>
  <c r="AH33"/>
  <c r="AL30"/>
  <c r="Z30"/>
  <c r="AB30" s="1"/>
  <c r="W34"/>
  <c r="H35"/>
  <c r="E36"/>
  <c r="T35"/>
  <c r="V35" s="1"/>
  <c r="AG35" s="1"/>
  <c r="U35"/>
  <c r="AA35" s="1"/>
  <c r="AI35" s="1"/>
  <c r="S35"/>
  <c r="X34" l="1"/>
  <c r="AH34"/>
  <c r="E37"/>
  <c r="T36"/>
  <c r="S36"/>
  <c r="V36"/>
  <c r="AG36" s="1"/>
  <c r="U36"/>
  <c r="AA36" s="1"/>
  <c r="AI36" s="1"/>
  <c r="W35"/>
  <c r="H36"/>
  <c r="AK33"/>
  <c r="AL31"/>
  <c r="Z31"/>
  <c r="AB31" s="1"/>
  <c r="AJ32"/>
  <c r="Y32"/>
  <c r="K33"/>
  <c r="AL32" l="1"/>
  <c r="Z32"/>
  <c r="AB32" s="1"/>
  <c r="Y33"/>
  <c r="K34"/>
  <c r="AJ33"/>
  <c r="X35"/>
  <c r="AH35"/>
  <c r="AK34"/>
  <c r="W36"/>
  <c r="H37"/>
  <c r="E38"/>
  <c r="T37"/>
  <c r="V37" s="1"/>
  <c r="AG37" s="1"/>
  <c r="U37"/>
  <c r="AA37" s="1"/>
  <c r="AI37" s="1"/>
  <c r="S37"/>
  <c r="E39" l="1"/>
  <c r="S38"/>
  <c r="T38"/>
  <c r="U38"/>
  <c r="AA38" s="1"/>
  <c r="AI38" s="1"/>
  <c r="V38"/>
  <c r="AG38" s="1"/>
  <c r="W37"/>
  <c r="H38"/>
  <c r="AJ34"/>
  <c r="AK35"/>
  <c r="AL33"/>
  <c r="Z33"/>
  <c r="AB33" s="1"/>
  <c r="X36"/>
  <c r="AH36"/>
  <c r="Y34"/>
  <c r="K35"/>
  <c r="AK36" l="1"/>
  <c r="W38"/>
  <c r="H39"/>
  <c r="Y35"/>
  <c r="K36"/>
  <c r="AJ35"/>
  <c r="X37"/>
  <c r="AH37"/>
  <c r="AL34"/>
  <c r="Z34"/>
  <c r="AB34" s="1"/>
  <c r="E40"/>
  <c r="T39"/>
  <c r="V39" s="1"/>
  <c r="AG39" s="1"/>
  <c r="U39"/>
  <c r="AA39" s="1"/>
  <c r="AI39" s="1"/>
  <c r="S39"/>
  <c r="E41" l="1"/>
  <c r="T40"/>
  <c r="S40"/>
  <c r="V40"/>
  <c r="AG40" s="1"/>
  <c r="U40"/>
  <c r="AA40" s="1"/>
  <c r="AI40" s="1"/>
  <c r="AK37"/>
  <c r="AL35"/>
  <c r="Z35"/>
  <c r="AB35" s="1"/>
  <c r="X38"/>
  <c r="AH38"/>
  <c r="AJ36"/>
  <c r="Y36"/>
  <c r="K37"/>
  <c r="W39"/>
  <c r="H40"/>
  <c r="X39" l="1"/>
  <c r="AH39"/>
  <c r="E42"/>
  <c r="T41"/>
  <c r="V41"/>
  <c r="AG41" s="1"/>
  <c r="U41"/>
  <c r="AA41" s="1"/>
  <c r="AI41" s="1"/>
  <c r="S41"/>
  <c r="W40"/>
  <c r="H41"/>
  <c r="Y37"/>
  <c r="K38"/>
  <c r="AK38"/>
  <c r="AJ37"/>
  <c r="AL36"/>
  <c r="Z36"/>
  <c r="AB36" s="1"/>
  <c r="AJ38" l="1"/>
  <c r="AL37"/>
  <c r="Z37"/>
  <c r="AB37" s="1"/>
  <c r="X40"/>
  <c r="AH40"/>
  <c r="AK39"/>
  <c r="Y38"/>
  <c r="K39"/>
  <c r="W41"/>
  <c r="H42"/>
  <c r="E43"/>
  <c r="S42"/>
  <c r="T42"/>
  <c r="U42"/>
  <c r="AA42" s="1"/>
  <c r="AI42" s="1"/>
  <c r="V42"/>
  <c r="AG42" s="1"/>
  <c r="AH41" l="1"/>
  <c r="X41"/>
  <c r="E44"/>
  <c r="T43"/>
  <c r="U43"/>
  <c r="AA43" s="1"/>
  <c r="AI43" s="1"/>
  <c r="S43"/>
  <c r="V43"/>
  <c r="AG43" s="1"/>
  <c r="W42"/>
  <c r="H43"/>
  <c r="Y39"/>
  <c r="K40"/>
  <c r="AJ39"/>
  <c r="AK40"/>
  <c r="AL38"/>
  <c r="Z38"/>
  <c r="AB38" s="1"/>
  <c r="W43" l="1"/>
  <c r="H44"/>
  <c r="E45"/>
  <c r="T44"/>
  <c r="S44"/>
  <c r="V44"/>
  <c r="AG44" s="1"/>
  <c r="U44"/>
  <c r="AA44" s="1"/>
  <c r="AI44" s="1"/>
  <c r="AJ40"/>
  <c r="AL39"/>
  <c r="Z39"/>
  <c r="AB39" s="1"/>
  <c r="AH42"/>
  <c r="X42"/>
  <c r="Y40"/>
  <c r="K41"/>
  <c r="AK41"/>
  <c r="AL40" l="1"/>
  <c r="Z40"/>
  <c r="AB40" s="1"/>
  <c r="E46"/>
  <c r="T45"/>
  <c r="V45"/>
  <c r="AG45" s="1"/>
  <c r="U45"/>
  <c r="AA45" s="1"/>
  <c r="AI45" s="1"/>
  <c r="S45"/>
  <c r="W44"/>
  <c r="H45"/>
  <c r="Y41"/>
  <c r="K42"/>
  <c r="AH43"/>
  <c r="X43"/>
  <c r="AJ41"/>
  <c r="AK42"/>
  <c r="Y42" l="1"/>
  <c r="K43"/>
  <c r="W45"/>
  <c r="H46"/>
  <c r="E47"/>
  <c r="S46"/>
  <c r="T46"/>
  <c r="U46"/>
  <c r="AA46" s="1"/>
  <c r="AI46" s="1"/>
  <c r="V46"/>
  <c r="AG46" s="1"/>
  <c r="AL41"/>
  <c r="Z41"/>
  <c r="AB41" s="1"/>
  <c r="AH44"/>
  <c r="X44"/>
  <c r="AJ42"/>
  <c r="AK43"/>
  <c r="AJ43" l="1"/>
  <c r="AH45"/>
  <c r="X45"/>
  <c r="AL42"/>
  <c r="Z42"/>
  <c r="AB42" s="1"/>
  <c r="AK44"/>
  <c r="E48"/>
  <c r="T47"/>
  <c r="U47"/>
  <c r="AA47" s="1"/>
  <c r="AI47" s="1"/>
  <c r="S47"/>
  <c r="V47"/>
  <c r="AG47" s="1"/>
  <c r="W46"/>
  <c r="H47"/>
  <c r="Y43"/>
  <c r="K44"/>
  <c r="AL43" l="1"/>
  <c r="Z43"/>
  <c r="AB43" s="1"/>
  <c r="AH46"/>
  <c r="X46"/>
  <c r="AJ44"/>
  <c r="Y44"/>
  <c r="K45"/>
  <c r="W47"/>
  <c r="H48"/>
  <c r="E49"/>
  <c r="T48"/>
  <c r="V48" s="1"/>
  <c r="AG48" s="1"/>
  <c r="S48"/>
  <c r="U48"/>
  <c r="AA48" s="1"/>
  <c r="AI48" s="1"/>
  <c r="AK45"/>
  <c r="AJ45" l="1"/>
  <c r="AH47"/>
  <c r="X47"/>
  <c r="AK46"/>
  <c r="U49"/>
  <c r="AA49" s="1"/>
  <c r="AI49" s="1"/>
  <c r="S49"/>
  <c r="T49"/>
  <c r="V49" s="1"/>
  <c r="AG49" s="1"/>
  <c r="W48"/>
  <c r="H49"/>
  <c r="Y45"/>
  <c r="K46"/>
  <c r="AL44"/>
  <c r="Z44"/>
  <c r="AB44" s="1"/>
  <c r="AH48" l="1"/>
  <c r="X48"/>
  <c r="AK47"/>
  <c r="Y46"/>
  <c r="K47"/>
  <c r="AJ46"/>
  <c r="W49"/>
  <c r="AL45"/>
  <c r="Z45"/>
  <c r="AB45" s="1"/>
  <c r="AH49" l="1"/>
  <c r="X49"/>
  <c r="Y47"/>
  <c r="K48"/>
  <c r="AK48"/>
  <c r="AL46"/>
  <c r="Z46"/>
  <c r="AB46" s="1"/>
  <c r="AJ47"/>
  <c r="Y48" l="1"/>
  <c r="K49"/>
  <c r="Y49" s="1"/>
  <c r="AL49" s="1"/>
  <c r="AK49"/>
  <c r="Z49"/>
  <c r="AB49" s="1"/>
  <c r="AJ48"/>
  <c r="AL47"/>
  <c r="Z47"/>
  <c r="AB47" s="1"/>
  <c r="AJ49" l="1"/>
  <c r="AL48"/>
  <c r="Z48"/>
  <c r="AB48" s="1"/>
  <c r="O13" i="2"/>
  <c r="Q13" l="1"/>
  <c r="T13" l="1"/>
  <c r="U13" s="1"/>
  <c r="X13" s="1"/>
  <c r="Y13" s="1"/>
  <c r="Z13" s="1"/>
  <c r="AD15" i="3"/>
  <c r="AE15" s="1"/>
  <c r="AF15" l="1"/>
  <c r="AM15" s="1"/>
  <c r="AN15" s="1"/>
  <c r="AO15" s="1"/>
  <c r="AC10" i="1"/>
  <c r="AD10"/>
  <c r="AE10"/>
  <c r="AF10"/>
  <c r="AM10"/>
  <c r="AN10"/>
  <c r="AO10"/>
  <c r="AC11"/>
  <c r="AD11"/>
  <c r="AE11"/>
  <c r="AF11"/>
  <c r="AM11"/>
  <c r="AN11"/>
  <c r="AO11"/>
  <c r="AC12"/>
  <c r="AD12"/>
  <c r="AE12"/>
  <c r="AF12"/>
  <c r="AM12"/>
  <c r="AN12"/>
  <c r="AO12"/>
  <c r="AC13"/>
  <c r="AD13"/>
  <c r="AE13"/>
  <c r="AF13"/>
  <c r="AM13"/>
  <c r="AN13"/>
  <c r="AO13"/>
  <c r="AC14"/>
  <c r="AD14"/>
  <c r="AE14"/>
  <c r="AF14"/>
  <c r="AM14"/>
  <c r="AN14"/>
  <c r="AO14"/>
  <c r="AC15"/>
  <c r="AD15"/>
  <c r="AE15"/>
  <c r="AF15"/>
  <c r="AM15"/>
  <c r="AN15"/>
  <c r="AO15"/>
  <c r="AC16"/>
  <c r="AD16"/>
  <c r="AE16"/>
  <c r="AF16"/>
  <c r="AM16"/>
  <c r="AN16"/>
  <c r="AO16"/>
  <c r="AC17"/>
  <c r="AD17"/>
  <c r="AE17"/>
  <c r="AF17"/>
  <c r="AM17"/>
  <c r="AN17"/>
  <c r="AO17"/>
  <c r="AC18"/>
  <c r="AD18"/>
  <c r="AE18"/>
  <c r="AF18"/>
  <c r="AM18"/>
  <c r="AN18"/>
  <c r="AO18"/>
  <c r="AC19"/>
  <c r="AD19"/>
  <c r="AE19"/>
  <c r="AF19"/>
  <c r="AM19"/>
  <c r="AN19"/>
  <c r="AO19"/>
  <c r="AC20"/>
  <c r="AD20"/>
  <c r="AE20"/>
  <c r="AF20"/>
  <c r="AM20"/>
  <c r="AN20"/>
  <c r="AO20"/>
  <c r="AC21"/>
  <c r="AD21"/>
  <c r="AE21"/>
  <c r="AF21"/>
  <c r="AM21"/>
  <c r="AN21"/>
  <c r="AO21"/>
  <c r="AC22"/>
  <c r="AD22"/>
  <c r="AE22"/>
  <c r="AF22"/>
  <c r="AM22"/>
  <c r="AN22"/>
  <c r="AO22"/>
  <c r="AC23"/>
  <c r="AD23"/>
  <c r="AE23"/>
  <c r="AF23"/>
  <c r="AM23"/>
  <c r="AN23"/>
  <c r="AO23"/>
  <c r="AC24"/>
  <c r="AD24"/>
  <c r="AE24"/>
  <c r="AF24"/>
  <c r="AM24"/>
  <c r="AN24"/>
  <c r="AO24"/>
  <c r="AC25"/>
  <c r="AD25"/>
  <c r="AE25"/>
  <c r="AF25"/>
  <c r="AM25"/>
  <c r="AN25"/>
  <c r="AO25"/>
  <c r="AC26"/>
  <c r="AD26"/>
  <c r="AE26"/>
  <c r="AF26"/>
  <c r="AM26"/>
  <c r="AN26"/>
  <c r="AO26"/>
  <c r="AC27"/>
  <c r="AD27"/>
  <c r="AE27"/>
  <c r="AF27"/>
  <c r="AM27"/>
  <c r="AN27"/>
  <c r="AO27"/>
  <c r="AC28"/>
  <c r="AD28"/>
  <c r="AE28"/>
  <c r="AF28"/>
  <c r="AM28"/>
  <c r="AN28"/>
  <c r="AO28"/>
  <c r="AC29"/>
  <c r="AD29"/>
  <c r="AE29"/>
  <c r="AF29"/>
  <c r="AM29"/>
  <c r="AN29"/>
  <c r="AO29"/>
  <c r="AC30"/>
  <c r="AD30"/>
  <c r="AE30"/>
  <c r="AF30"/>
  <c r="AM30"/>
  <c r="AN30"/>
  <c r="AO30"/>
  <c r="AC31"/>
  <c r="AD31"/>
  <c r="AE31"/>
  <c r="AF31"/>
  <c r="AM31"/>
  <c r="AN31"/>
  <c r="AO31"/>
  <c r="AC32"/>
  <c r="AD32"/>
  <c r="AE32"/>
  <c r="AF32"/>
  <c r="AM32"/>
  <c r="AN32"/>
  <c r="AO32"/>
  <c r="AC33"/>
  <c r="AD33"/>
  <c r="AE33"/>
  <c r="AF33"/>
  <c r="AM33"/>
  <c r="AN33"/>
  <c r="AO33"/>
  <c r="AC34"/>
  <c r="AD34"/>
  <c r="AE34"/>
  <c r="AF34"/>
  <c r="AM34"/>
  <c r="AN34"/>
  <c r="AO34"/>
  <c r="AC35"/>
  <c r="AD35"/>
  <c r="AE35"/>
  <c r="AF35"/>
  <c r="AM35"/>
  <c r="AN35"/>
  <c r="AO35"/>
  <c r="AC36"/>
  <c r="AD36"/>
  <c r="AE36"/>
  <c r="AF36"/>
  <c r="AM36"/>
  <c r="AN36"/>
  <c r="AO36"/>
  <c r="AC37"/>
  <c r="AD37"/>
  <c r="AE37"/>
  <c r="AF37"/>
  <c r="AM37"/>
  <c r="AN37"/>
  <c r="AO37"/>
  <c r="AC38"/>
  <c r="AD38"/>
  <c r="AE38"/>
  <c r="AF38"/>
  <c r="AM38"/>
  <c r="AN38"/>
  <c r="AO38"/>
  <c r="AC39"/>
  <c r="AD39"/>
  <c r="AE39"/>
  <c r="AF39"/>
  <c r="AM39"/>
  <c r="AN39"/>
  <c r="AO39"/>
  <c r="AC40"/>
  <c r="AD40"/>
  <c r="AE40"/>
  <c r="AF40"/>
  <c r="AM40"/>
  <c r="AN40"/>
  <c r="AO40"/>
  <c r="AC41"/>
  <c r="AD41"/>
  <c r="AE41"/>
  <c r="AF41"/>
  <c r="AM41"/>
  <c r="AN41"/>
  <c r="AO41"/>
  <c r="AC42"/>
  <c r="AD42"/>
  <c r="AE42"/>
  <c r="AF42"/>
  <c r="AM42"/>
  <c r="AN42"/>
  <c r="AO42"/>
  <c r="AC43"/>
  <c r="AD43"/>
  <c r="AE43"/>
  <c r="AF43"/>
  <c r="AM43"/>
  <c r="AN43"/>
  <c r="AO43"/>
  <c r="AC44"/>
  <c r="AD44"/>
  <c r="AE44"/>
  <c r="AF44"/>
  <c r="AM44"/>
  <c r="AN44"/>
  <c r="AO44"/>
  <c r="AC45"/>
  <c r="AD45"/>
  <c r="AE45"/>
  <c r="AF45"/>
  <c r="AM45"/>
  <c r="AN45"/>
  <c r="AO45"/>
  <c r="AC46"/>
  <c r="AD46"/>
  <c r="AE46"/>
  <c r="AF46"/>
  <c r="AM46"/>
  <c r="AN46"/>
  <c r="AO46"/>
  <c r="AC47"/>
  <c r="AD47"/>
  <c r="AE47"/>
  <c r="AF47"/>
  <c r="AM47"/>
  <c r="AN47"/>
  <c r="AO47"/>
  <c r="AC48"/>
  <c r="AD48"/>
  <c r="AE48"/>
  <c r="AF48"/>
  <c r="AM48"/>
  <c r="AN48"/>
  <c r="AO48"/>
  <c r="AC49"/>
  <c r="AD49"/>
  <c r="AE49"/>
  <c r="AF49"/>
  <c r="AM49"/>
  <c r="AN49"/>
  <c r="AO49"/>
</calcChain>
</file>

<file path=xl/sharedStrings.xml><?xml version="1.0" encoding="utf-8"?>
<sst xmlns="http://schemas.openxmlformats.org/spreadsheetml/2006/main" count="143" uniqueCount="46">
  <si>
    <t>ma</t>
  </si>
  <si>
    <t>ms</t>
  </si>
  <si>
    <t>m</t>
  </si>
  <si>
    <t>D</t>
  </si>
  <si>
    <t>Lh</t>
  </si>
  <si>
    <t>Lv</t>
  </si>
  <si>
    <t>N</t>
  </si>
  <si>
    <t>B</t>
  </si>
  <si>
    <t>e</t>
  </si>
  <si>
    <t>Co</t>
  </si>
  <si>
    <t>Ci</t>
  </si>
  <si>
    <t>Re</t>
  </si>
  <si>
    <t>Cavg</t>
  </si>
  <si>
    <t>Fr</t>
  </si>
  <si>
    <t>is</t>
  </si>
  <si>
    <t>if</t>
  </si>
  <si>
    <t>calculation</t>
  </si>
  <si>
    <t>Given</t>
  </si>
  <si>
    <t>consdant</t>
  </si>
  <si>
    <t xml:space="preserve">  λf</t>
  </si>
  <si>
    <r>
      <t xml:space="preserve">  </t>
    </r>
    <r>
      <rPr>
        <b/>
        <sz val="11"/>
        <color indexed="18"/>
        <rFont val="Calibri"/>
        <family val="2"/>
      </rPr>
      <t>λs</t>
    </r>
  </si>
  <si>
    <t>λs*m*^.5</t>
  </si>
  <si>
    <t>ε</t>
  </si>
  <si>
    <t>Pavg</t>
  </si>
  <si>
    <t>Pair</t>
  </si>
  <si>
    <t>Pbends</t>
  </si>
  <si>
    <t>Pfrictior</t>
  </si>
  <si>
    <t>Ptotal</t>
  </si>
  <si>
    <t>T</t>
  </si>
  <si>
    <t>ρo</t>
  </si>
  <si>
    <t>ρi</t>
  </si>
  <si>
    <t>ρavg</t>
  </si>
  <si>
    <t>∆P</t>
  </si>
  <si>
    <t>Po</t>
  </si>
  <si>
    <t>P avg</t>
  </si>
  <si>
    <t>R</t>
  </si>
  <si>
    <t>Pi</t>
  </si>
  <si>
    <t>P air</t>
  </si>
  <si>
    <t>P bends</t>
  </si>
  <si>
    <r>
      <rPr>
        <sz val="11"/>
        <color indexed="8"/>
        <rFont val="Calibri"/>
        <family val="2"/>
      </rPr>
      <t>ρ</t>
    </r>
    <r>
      <rPr>
        <sz val="11"/>
        <color theme="1"/>
        <rFont val="Calibri"/>
        <family val="2"/>
        <scheme val="minor"/>
      </rPr>
      <t>avg</t>
    </r>
  </si>
  <si>
    <t>P-guess</t>
  </si>
  <si>
    <t xml:space="preserve">  λs</t>
  </si>
  <si>
    <t>P/P</t>
  </si>
  <si>
    <t>kg/s</t>
  </si>
  <si>
    <t>Ci=</t>
  </si>
  <si>
    <t>ton/h =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</si>
</sst>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b/>
      <sz val="11"/>
      <color indexed="18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11"/>
      <color indexed="60"/>
      <name val="Calibri"/>
      <family val="2"/>
    </font>
    <font>
      <b/>
      <sz val="16"/>
      <color indexed="8"/>
      <name val="Calibri"/>
      <family val="2"/>
    </font>
    <font>
      <sz val="11"/>
      <name val="Calibri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applyAlignment="1">
      <alignment horizontal="center"/>
    </xf>
    <xf numFmtId="0" fontId="0" fillId="0" borderId="0" xfId="0" applyAlignment="1"/>
    <xf numFmtId="0" fontId="0" fillId="3" borderId="0" xfId="0" applyFill="1"/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7" fillId="0" borderId="0" xfId="0" applyFont="1" applyAlignment="1"/>
    <xf numFmtId="0" fontId="8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6" fillId="0" borderId="1" xfId="0" applyFont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1" fontId="2" fillId="3" borderId="0" xfId="0" applyNumberFormat="1" applyFont="1" applyFill="1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9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wer"/>
            <c:dispEq val="1"/>
            <c:trendlineLbl>
              <c:layout>
                <c:manualLayout>
                  <c:x val="-8.3159886264216998E-2"/>
                  <c:y val="-0.3809787839020124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calculation!$C$10:$C$49</c:f>
              <c:numCache>
                <c:formatCode>General</c:formatCode>
                <c:ptCount val="40"/>
                <c:pt idx="0">
                  <c:v>15.440289505428227</c:v>
                </c:pt>
                <c:pt idx="1">
                  <c:v>15.838926174496644</c:v>
                </c:pt>
                <c:pt idx="2">
                  <c:v>24.818401937046001</c:v>
                </c:pt>
                <c:pt idx="3">
                  <c:v>28.653555219364595</c:v>
                </c:pt>
                <c:pt idx="4">
                  <c:v>31.8</c:v>
                </c:pt>
                <c:pt idx="5">
                  <c:v>41.135972461273667</c:v>
                </c:pt>
                <c:pt idx="6">
                  <c:v>44.15948275862069</c:v>
                </c:pt>
                <c:pt idx="7">
                  <c:v>45.371428571428567</c:v>
                </c:pt>
                <c:pt idx="8">
                  <c:v>50</c:v>
                </c:pt>
                <c:pt idx="9">
                  <c:v>56.989528795811523</c:v>
                </c:pt>
                <c:pt idx="10">
                  <c:v>56.912280701754391</c:v>
                </c:pt>
                <c:pt idx="11">
                  <c:v>27.556512378902045</c:v>
                </c:pt>
                <c:pt idx="12">
                  <c:v>32.705248990578738</c:v>
                </c:pt>
                <c:pt idx="13">
                  <c:v>34.821428571428569</c:v>
                </c:pt>
                <c:pt idx="14">
                  <c:v>30.683760683760681</c:v>
                </c:pt>
                <c:pt idx="15">
                  <c:v>38.799533799533798</c:v>
                </c:pt>
                <c:pt idx="16">
                  <c:v>37.384428223844282</c:v>
                </c:pt>
                <c:pt idx="17">
                  <c:v>47.496136012364765</c:v>
                </c:pt>
                <c:pt idx="18">
                  <c:v>52.929292929292927</c:v>
                </c:pt>
                <c:pt idx="19">
                  <c:v>46.332931242460795</c:v>
                </c:pt>
                <c:pt idx="20">
                  <c:v>54.236006051437208</c:v>
                </c:pt>
                <c:pt idx="21">
                  <c:v>55.597104945717732</c:v>
                </c:pt>
                <c:pt idx="22">
                  <c:v>58.866995073891623</c:v>
                </c:pt>
                <c:pt idx="23">
                  <c:v>127.32044198895026</c:v>
                </c:pt>
                <c:pt idx="24">
                  <c:v>150.62283737024222</c:v>
                </c:pt>
                <c:pt idx="25">
                  <c:v>135.00000000000003</c:v>
                </c:pt>
                <c:pt idx="26">
                  <c:v>42.688172043010752</c:v>
                </c:pt>
                <c:pt idx="27">
                  <c:v>34.501347708894876</c:v>
                </c:pt>
                <c:pt idx="28">
                  <c:v>155.45023696682463</c:v>
                </c:pt>
                <c:pt idx="29">
                  <c:v>139.28571428571428</c:v>
                </c:pt>
                <c:pt idx="30">
                  <c:v>150.23999999999998</c:v>
                </c:pt>
                <c:pt idx="31">
                  <c:v>33.591160220994475</c:v>
                </c:pt>
                <c:pt idx="32">
                  <c:v>29.090909090909093</c:v>
                </c:pt>
                <c:pt idx="33">
                  <c:v>24.626865671641792</c:v>
                </c:pt>
                <c:pt idx="34">
                  <c:v>33.763066202090592</c:v>
                </c:pt>
                <c:pt idx="35">
                  <c:v>18.66</c:v>
                </c:pt>
                <c:pt idx="36">
                  <c:v>15.440289505428227</c:v>
                </c:pt>
                <c:pt idx="37">
                  <c:v>40.013020833333336</c:v>
                </c:pt>
                <c:pt idx="38">
                  <c:v>41.536259541984727</c:v>
                </c:pt>
                <c:pt idx="39">
                  <c:v>107.5609756097561</c:v>
                </c:pt>
              </c:numCache>
            </c:numRef>
          </c:xVal>
          <c:yVal>
            <c:numRef>
              <c:f>calculation!$AO$10:$AO$49</c:f>
              <c:numCache>
                <c:formatCode>General</c:formatCode>
                <c:ptCount val="40"/>
                <c:pt idx="0">
                  <c:v>0.95557201569867756</c:v>
                </c:pt>
                <c:pt idx="1">
                  <c:v>0.85619628233957945</c:v>
                </c:pt>
                <c:pt idx="2">
                  <c:v>0.92207795316518149</c:v>
                </c:pt>
                <c:pt idx="3">
                  <c:v>0.69738159790967658</c:v>
                </c:pt>
                <c:pt idx="4">
                  <c:v>0.5160652980066327</c:v>
                </c:pt>
                <c:pt idx="5">
                  <c:v>0.57206741813243278</c:v>
                </c:pt>
                <c:pt idx="6">
                  <c:v>0.45611131995477311</c:v>
                </c:pt>
                <c:pt idx="7">
                  <c:v>0.35162225231180216</c:v>
                </c:pt>
                <c:pt idx="8">
                  <c:v>0.46481363225939787</c:v>
                </c:pt>
                <c:pt idx="9">
                  <c:v>0.3606693412759221</c:v>
                </c:pt>
                <c:pt idx="10">
                  <c:v>0.28807309812543558</c:v>
                </c:pt>
                <c:pt idx="11">
                  <c:v>0.98010843736075592</c:v>
                </c:pt>
                <c:pt idx="12">
                  <c:v>0.7445677499453488</c:v>
                </c:pt>
                <c:pt idx="13">
                  <c:v>0.58178775953630224</c:v>
                </c:pt>
                <c:pt idx="14">
                  <c:v>1.119714282278595</c:v>
                </c:pt>
                <c:pt idx="15">
                  <c:v>0.83087814763793966</c:v>
                </c:pt>
                <c:pt idx="16">
                  <c:v>0.84805001207288155</c:v>
                </c:pt>
                <c:pt idx="17">
                  <c:v>0.63012623077576879</c:v>
                </c:pt>
                <c:pt idx="18">
                  <c:v>0.47076463305337052</c:v>
                </c:pt>
                <c:pt idx="19">
                  <c:v>0.79137387608447873</c:v>
                </c:pt>
                <c:pt idx="20">
                  <c:v>0.6145350468721027</c:v>
                </c:pt>
                <c:pt idx="21">
                  <c:v>0.7194832424410762</c:v>
                </c:pt>
                <c:pt idx="22">
                  <c:v>0.60369343283427024</c:v>
                </c:pt>
                <c:pt idx="23">
                  <c:v>0.23612932667501316</c:v>
                </c:pt>
                <c:pt idx="24">
                  <c:v>0.17818018445119468</c:v>
                </c:pt>
                <c:pt idx="25">
                  <c:v>0.1420509555974192</c:v>
                </c:pt>
                <c:pt idx="26">
                  <c:v>0.56052205827669943</c:v>
                </c:pt>
                <c:pt idx="27">
                  <c:v>0.54865261132598664</c:v>
                </c:pt>
                <c:pt idx="28">
                  <c:v>0.15649787438872659</c:v>
                </c:pt>
                <c:pt idx="29">
                  <c:v>0.1318763691186394</c:v>
                </c:pt>
                <c:pt idx="30">
                  <c:v>9.1966017084696386E-2</c:v>
                </c:pt>
                <c:pt idx="31">
                  <c:v>0.40194449156769496</c:v>
                </c:pt>
                <c:pt idx="32">
                  <c:v>0.29006873098626718</c:v>
                </c:pt>
                <c:pt idx="33">
                  <c:v>0.59596112698218096</c:v>
                </c:pt>
                <c:pt idx="34">
                  <c:v>0.28593585239684205</c:v>
                </c:pt>
                <c:pt idx="35">
                  <c:v>0.49596671407748594</c:v>
                </c:pt>
                <c:pt idx="36">
                  <c:v>0.95557201569867756</c:v>
                </c:pt>
                <c:pt idx="37">
                  <c:v>0.74323949720733518</c:v>
                </c:pt>
                <c:pt idx="38">
                  <c:v>0.93750016741087216</c:v>
                </c:pt>
                <c:pt idx="39">
                  <c:v>9.7657967236987359E-2</c:v>
                </c:pt>
              </c:numCache>
            </c:numRef>
          </c:yVal>
        </c:ser>
        <c:axId val="56438144"/>
        <c:axId val="56440320"/>
      </c:scatterChart>
      <c:valAx>
        <c:axId val="56438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m*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6440320"/>
        <c:crosses val="autoZero"/>
        <c:crossBetween val="midCat"/>
      </c:valAx>
      <c:valAx>
        <c:axId val="5644032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P/P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56438144"/>
        <c:crosses val="autoZero"/>
        <c:crossBetween val="midCat"/>
      </c:valAx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wer"/>
            <c:dispEq val="1"/>
            <c:trendlineLbl>
              <c:layout>
                <c:manualLayout>
                  <c:x val="-0.1578613298337708"/>
                  <c:y val="1.3168562263050453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calculation!$AI$10:$AI$49</c:f>
              <c:numCache>
                <c:formatCode>General</c:formatCode>
                <c:ptCount val="40"/>
                <c:pt idx="0">
                  <c:v>26.403040612512392</c:v>
                </c:pt>
                <c:pt idx="1">
                  <c:v>24.85046430117551</c:v>
                </c:pt>
                <c:pt idx="2">
                  <c:v>22.000220693957694</c:v>
                </c:pt>
                <c:pt idx="3">
                  <c:v>19.578108917622291</c:v>
                </c:pt>
                <c:pt idx="4">
                  <c:v>16.419186259270159</c:v>
                </c:pt>
                <c:pt idx="5">
                  <c:v>16.514700020197736</c:v>
                </c:pt>
                <c:pt idx="6">
                  <c:v>14.345951933479737</c:v>
                </c:pt>
                <c:pt idx="7">
                  <c:v>11.861809560382994</c:v>
                </c:pt>
                <c:pt idx="8">
                  <c:v>13.96229542697141</c:v>
                </c:pt>
                <c:pt idx="9">
                  <c:v>11.985908526025321</c:v>
                </c:pt>
                <c:pt idx="10">
                  <c:v>9.6589020705975805</c:v>
                </c:pt>
                <c:pt idx="11">
                  <c:v>22.478730156638697</c:v>
                </c:pt>
                <c:pt idx="12">
                  <c:v>20.041962427476268</c:v>
                </c:pt>
                <c:pt idx="13">
                  <c:v>16.822202649270423</c:v>
                </c:pt>
                <c:pt idx="14">
                  <c:v>23.700246097001681</c:v>
                </c:pt>
                <c:pt idx="15">
                  <c:v>19.637346766087106</c:v>
                </c:pt>
                <c:pt idx="16">
                  <c:v>18.813402146531004</c:v>
                </c:pt>
                <c:pt idx="17">
                  <c:v>16.211728673643549</c:v>
                </c:pt>
                <c:pt idx="18">
                  <c:v>14.070183321855216</c:v>
                </c:pt>
                <c:pt idx="19">
                  <c:v>17.816685941776651</c:v>
                </c:pt>
                <c:pt idx="20">
                  <c:v>15.813087971925697</c:v>
                </c:pt>
                <c:pt idx="21">
                  <c:v>17.461771879191467</c:v>
                </c:pt>
                <c:pt idx="22">
                  <c:v>13.938396480824066</c:v>
                </c:pt>
                <c:pt idx="23">
                  <c:v>10.874352426849811</c:v>
                </c:pt>
                <c:pt idx="24">
                  <c:v>9.3451781951997681</c:v>
                </c:pt>
                <c:pt idx="25">
                  <c:v>6.3023578515715108</c:v>
                </c:pt>
                <c:pt idx="26">
                  <c:v>12.705140871320516</c:v>
                </c:pt>
                <c:pt idx="27">
                  <c:v>10.836844358590781</c:v>
                </c:pt>
                <c:pt idx="28">
                  <c:v>6.9288966014120064</c:v>
                </c:pt>
                <c:pt idx="29">
                  <c:v>7.0975868711990282</c:v>
                </c:pt>
                <c:pt idx="30">
                  <c:v>4.8593547568795872</c:v>
                </c:pt>
                <c:pt idx="31">
                  <c:v>12.674741901493819</c:v>
                </c:pt>
                <c:pt idx="32">
                  <c:v>8.5524643721080729</c:v>
                </c:pt>
                <c:pt idx="33">
                  <c:v>20.436203328316985</c:v>
                </c:pt>
                <c:pt idx="34">
                  <c:v>11.157078521795532</c:v>
                </c:pt>
                <c:pt idx="35">
                  <c:v>19.437419027518349</c:v>
                </c:pt>
                <c:pt idx="36">
                  <c:v>26.403040612512392</c:v>
                </c:pt>
                <c:pt idx="37">
                  <c:v>18.798143912835517</c:v>
                </c:pt>
                <c:pt idx="38">
                  <c:v>20.829898189128837</c:v>
                </c:pt>
                <c:pt idx="39">
                  <c:v>4.9641090914859074</c:v>
                </c:pt>
              </c:numCache>
            </c:numRef>
          </c:xVal>
          <c:yVal>
            <c:numRef>
              <c:f>calculation!$AO$10:$AO$49</c:f>
              <c:numCache>
                <c:formatCode>General</c:formatCode>
                <c:ptCount val="40"/>
                <c:pt idx="0">
                  <c:v>0.95557201569867756</c:v>
                </c:pt>
                <c:pt idx="1">
                  <c:v>0.85619628233957945</c:v>
                </c:pt>
                <c:pt idx="2">
                  <c:v>0.92207795316518149</c:v>
                </c:pt>
                <c:pt idx="3">
                  <c:v>0.69738159790967658</c:v>
                </c:pt>
                <c:pt idx="4">
                  <c:v>0.5160652980066327</c:v>
                </c:pt>
                <c:pt idx="5">
                  <c:v>0.57206741813243278</c:v>
                </c:pt>
                <c:pt idx="6">
                  <c:v>0.45611131995477311</c:v>
                </c:pt>
                <c:pt idx="7">
                  <c:v>0.35162225231180216</c:v>
                </c:pt>
                <c:pt idx="8">
                  <c:v>0.46481363225939787</c:v>
                </c:pt>
                <c:pt idx="9">
                  <c:v>0.3606693412759221</c:v>
                </c:pt>
                <c:pt idx="10">
                  <c:v>0.28807309812543558</c:v>
                </c:pt>
                <c:pt idx="11">
                  <c:v>0.98010843736075592</c:v>
                </c:pt>
                <c:pt idx="12">
                  <c:v>0.7445677499453488</c:v>
                </c:pt>
                <c:pt idx="13">
                  <c:v>0.58178775953630224</c:v>
                </c:pt>
                <c:pt idx="14">
                  <c:v>1.119714282278595</c:v>
                </c:pt>
                <c:pt idx="15">
                  <c:v>0.83087814763793966</c:v>
                </c:pt>
                <c:pt idx="16">
                  <c:v>0.84805001207288155</c:v>
                </c:pt>
                <c:pt idx="17">
                  <c:v>0.63012623077576879</c:v>
                </c:pt>
                <c:pt idx="18">
                  <c:v>0.47076463305337052</c:v>
                </c:pt>
                <c:pt idx="19">
                  <c:v>0.79137387608447873</c:v>
                </c:pt>
                <c:pt idx="20">
                  <c:v>0.6145350468721027</c:v>
                </c:pt>
                <c:pt idx="21">
                  <c:v>0.7194832424410762</c:v>
                </c:pt>
                <c:pt idx="22">
                  <c:v>0.60369343283427024</c:v>
                </c:pt>
                <c:pt idx="23">
                  <c:v>0.23612932667501316</c:v>
                </c:pt>
                <c:pt idx="24">
                  <c:v>0.17818018445119468</c:v>
                </c:pt>
                <c:pt idx="25">
                  <c:v>0.1420509555974192</c:v>
                </c:pt>
                <c:pt idx="26">
                  <c:v>0.56052205827669943</c:v>
                </c:pt>
                <c:pt idx="27">
                  <c:v>0.54865261132598664</c:v>
                </c:pt>
                <c:pt idx="28">
                  <c:v>0.15649787438872659</c:v>
                </c:pt>
                <c:pt idx="29">
                  <c:v>0.1318763691186394</c:v>
                </c:pt>
                <c:pt idx="30">
                  <c:v>9.1966017084696386E-2</c:v>
                </c:pt>
                <c:pt idx="31">
                  <c:v>0.40194449156769496</c:v>
                </c:pt>
                <c:pt idx="32">
                  <c:v>0.29006873098626718</c:v>
                </c:pt>
                <c:pt idx="33">
                  <c:v>0.59596112698218096</c:v>
                </c:pt>
                <c:pt idx="34">
                  <c:v>0.28593585239684205</c:v>
                </c:pt>
                <c:pt idx="35">
                  <c:v>0.49596671407748594</c:v>
                </c:pt>
                <c:pt idx="36">
                  <c:v>0.95557201569867756</c:v>
                </c:pt>
                <c:pt idx="37">
                  <c:v>0.74323949720733518</c:v>
                </c:pt>
                <c:pt idx="38">
                  <c:v>0.93750016741087216</c:v>
                </c:pt>
                <c:pt idx="39">
                  <c:v>9.7657967236987359E-2</c:v>
                </c:pt>
              </c:numCache>
            </c:numRef>
          </c:yVal>
        </c:ser>
        <c:axId val="56473472"/>
        <c:axId val="56475008"/>
      </c:scatterChart>
      <c:valAx>
        <c:axId val="5647347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6475008"/>
        <c:crosses val="autoZero"/>
        <c:crossBetween val="midCat"/>
      </c:valAx>
      <c:valAx>
        <c:axId val="56475008"/>
        <c:scaling>
          <c:orientation val="minMax"/>
        </c:scaling>
        <c:axPos val="l"/>
        <c:majorGridlines/>
        <c:numFmt formatCode="General" sourceLinked="1"/>
        <c:tickLblPos val="nextTo"/>
        <c:crossAx val="56473472"/>
        <c:crosses val="autoZero"/>
        <c:crossBetween val="midCat"/>
      </c:valAx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wer"/>
            <c:dispEq val="1"/>
            <c:trendlineLbl>
              <c:layout>
                <c:manualLayout>
                  <c:x val="3.2291338582677132E-2"/>
                  <c:y val="-0.2988582677165355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calculation!$C$10:$C$49</c:f>
              <c:numCache>
                <c:formatCode>General</c:formatCode>
                <c:ptCount val="40"/>
                <c:pt idx="0">
                  <c:v>15.440289505428227</c:v>
                </c:pt>
                <c:pt idx="1">
                  <c:v>15.838926174496644</c:v>
                </c:pt>
                <c:pt idx="2">
                  <c:v>24.818401937046001</c:v>
                </c:pt>
                <c:pt idx="3">
                  <c:v>28.653555219364595</c:v>
                </c:pt>
                <c:pt idx="4">
                  <c:v>31.8</c:v>
                </c:pt>
                <c:pt idx="5">
                  <c:v>41.135972461273667</c:v>
                </c:pt>
                <c:pt idx="6">
                  <c:v>44.15948275862069</c:v>
                </c:pt>
                <c:pt idx="7">
                  <c:v>45.371428571428567</c:v>
                </c:pt>
                <c:pt idx="8">
                  <c:v>50</c:v>
                </c:pt>
                <c:pt idx="9">
                  <c:v>56.989528795811523</c:v>
                </c:pt>
                <c:pt idx="10">
                  <c:v>56.912280701754391</c:v>
                </c:pt>
                <c:pt idx="11">
                  <c:v>27.556512378902045</c:v>
                </c:pt>
                <c:pt idx="12">
                  <c:v>32.705248990578738</c:v>
                </c:pt>
                <c:pt idx="13">
                  <c:v>34.821428571428569</c:v>
                </c:pt>
                <c:pt idx="14">
                  <c:v>30.683760683760681</c:v>
                </c:pt>
                <c:pt idx="15">
                  <c:v>38.799533799533798</c:v>
                </c:pt>
                <c:pt idx="16">
                  <c:v>37.384428223844282</c:v>
                </c:pt>
                <c:pt idx="17">
                  <c:v>47.496136012364765</c:v>
                </c:pt>
                <c:pt idx="18">
                  <c:v>52.929292929292927</c:v>
                </c:pt>
                <c:pt idx="19">
                  <c:v>46.332931242460795</c:v>
                </c:pt>
                <c:pt idx="20">
                  <c:v>54.236006051437208</c:v>
                </c:pt>
                <c:pt idx="21">
                  <c:v>55.597104945717732</c:v>
                </c:pt>
                <c:pt idx="22">
                  <c:v>58.866995073891623</c:v>
                </c:pt>
                <c:pt idx="23">
                  <c:v>127.32044198895026</c:v>
                </c:pt>
                <c:pt idx="24">
                  <c:v>150.62283737024222</c:v>
                </c:pt>
                <c:pt idx="25">
                  <c:v>135.00000000000003</c:v>
                </c:pt>
                <c:pt idx="26">
                  <c:v>42.688172043010752</c:v>
                </c:pt>
                <c:pt idx="27">
                  <c:v>34.501347708894876</c:v>
                </c:pt>
                <c:pt idx="28">
                  <c:v>155.45023696682463</c:v>
                </c:pt>
                <c:pt idx="29">
                  <c:v>139.28571428571428</c:v>
                </c:pt>
                <c:pt idx="30">
                  <c:v>150.23999999999998</c:v>
                </c:pt>
                <c:pt idx="31">
                  <c:v>33.591160220994475</c:v>
                </c:pt>
                <c:pt idx="32">
                  <c:v>29.090909090909093</c:v>
                </c:pt>
                <c:pt idx="33">
                  <c:v>24.626865671641792</c:v>
                </c:pt>
                <c:pt idx="34">
                  <c:v>33.763066202090592</c:v>
                </c:pt>
                <c:pt idx="35">
                  <c:v>18.66</c:v>
                </c:pt>
                <c:pt idx="36">
                  <c:v>15.440289505428227</c:v>
                </c:pt>
                <c:pt idx="37">
                  <c:v>40.013020833333336</c:v>
                </c:pt>
                <c:pt idx="38">
                  <c:v>41.536259541984727</c:v>
                </c:pt>
                <c:pt idx="39">
                  <c:v>107.5609756097561</c:v>
                </c:pt>
              </c:numCache>
            </c:numRef>
          </c:xVal>
          <c:yVal>
            <c:numRef>
              <c:f>calculation!$S$10:$S$49</c:f>
              <c:numCache>
                <c:formatCode>General</c:formatCode>
                <c:ptCount val="40"/>
                <c:pt idx="0">
                  <c:v>13.678845100193213</c:v>
                </c:pt>
                <c:pt idx="1">
                  <c:v>13.146477502556351</c:v>
                </c:pt>
                <c:pt idx="2">
                  <c:v>10.63641361371347</c:v>
                </c:pt>
                <c:pt idx="3">
                  <c:v>9.8416604021863794</c:v>
                </c:pt>
                <c:pt idx="4">
                  <c:v>8.6235207280882271</c:v>
                </c:pt>
                <c:pt idx="5">
                  <c:v>8.1717246125996787</c:v>
                </c:pt>
                <c:pt idx="6">
                  <c:v>7.338508792872025</c:v>
                </c:pt>
                <c:pt idx="7">
                  <c:v>6.3225528750485731</c:v>
                </c:pt>
                <c:pt idx="8">
                  <c:v>6.98062438830486</c:v>
                </c:pt>
                <c:pt idx="9">
                  <c:v>6.169617516158171</c:v>
                </c:pt>
                <c:pt idx="10">
                  <c:v>5.1483644839681233</c:v>
                </c:pt>
                <c:pt idx="11">
                  <c:v>10.538609625970629</c:v>
                </c:pt>
                <c:pt idx="12">
                  <c:v>9.7320135677956774</c:v>
                </c:pt>
                <c:pt idx="13">
                  <c:v>8.5039595642087598</c:v>
                </c:pt>
                <c:pt idx="14">
                  <c:v>10.592796934260205</c:v>
                </c:pt>
                <c:pt idx="15">
                  <c:v>9.0591399081364745</c:v>
                </c:pt>
                <c:pt idx="16">
                  <c:v>8.6790361357671113</c:v>
                </c:pt>
                <c:pt idx="17">
                  <c:v>7.6825629803560824</c:v>
                </c:pt>
                <c:pt idx="18">
                  <c:v>6.9621405907690894</c:v>
                </c:pt>
                <c:pt idx="19">
                  <c:v>8.0813637292701586</c:v>
                </c:pt>
                <c:pt idx="20">
                  <c:v>7.3884605951897742</c:v>
                </c:pt>
                <c:pt idx="21">
                  <c:v>7.8798334617073102</c:v>
                </c:pt>
                <c:pt idx="22">
                  <c:v>6.4300888159150498</c:v>
                </c:pt>
                <c:pt idx="23">
                  <c:v>5.4972024325778053</c:v>
                </c:pt>
                <c:pt idx="24">
                  <c:v>4.8741207555952837</c:v>
                </c:pt>
                <c:pt idx="25">
                  <c:v>3.4133696971477581</c:v>
                </c:pt>
                <c:pt idx="26">
                  <c:v>6.1971755777761306</c:v>
                </c:pt>
                <c:pt idx="27">
                  <c:v>5.4180160001278299</c:v>
                </c:pt>
                <c:pt idx="28">
                  <c:v>3.6391257472532321</c:v>
                </c:pt>
                <c:pt idx="29">
                  <c:v>3.9113761660509905</c:v>
                </c:pt>
                <c:pt idx="30">
                  <c:v>2.7862545042507283</c:v>
                </c:pt>
                <c:pt idx="31">
                  <c:v>6.8646657242638254</c:v>
                </c:pt>
                <c:pt idx="32">
                  <c:v>4.9038079274812816</c:v>
                </c:pt>
                <c:pt idx="33">
                  <c:v>10.892855381869397</c:v>
                </c:pt>
                <c:pt idx="34">
                  <c:v>6.3972403417596713</c:v>
                </c:pt>
                <c:pt idx="35">
                  <c:v>11.145018017002913</c:v>
                </c:pt>
                <c:pt idx="36">
                  <c:v>13.678845100193213</c:v>
                </c:pt>
                <c:pt idx="37">
                  <c:v>8.843824327111534</c:v>
                </c:pt>
                <c:pt idx="38">
                  <c:v>9.2681038923018964</c:v>
                </c:pt>
                <c:pt idx="39">
                  <c:v>2.9119647695853703</c:v>
                </c:pt>
              </c:numCache>
            </c:numRef>
          </c:yVal>
        </c:ser>
        <c:axId val="57228288"/>
        <c:axId val="57250944"/>
      </c:scatterChart>
      <c:valAx>
        <c:axId val="572282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m*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7250944"/>
        <c:crosses val="autoZero"/>
        <c:crossBetween val="midCat"/>
      </c:valAx>
      <c:valAx>
        <c:axId val="572509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Ci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57228288"/>
        <c:crosses val="autoZero"/>
        <c:crossBetween val="midCat"/>
      </c:valAx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wer"/>
            <c:dispEq val="1"/>
            <c:trendlineLbl>
              <c:layout>
                <c:manualLayout>
                  <c:x val="-1.1201224846893783E-2"/>
                  <c:y val="-0.44913385826771629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calculation!$AA$10:$AA$49</c:f>
              <c:numCache>
                <c:formatCode>General</c:formatCode>
                <c:ptCount val="40"/>
                <c:pt idx="0">
                  <c:v>26.403040612512392</c:v>
                </c:pt>
                <c:pt idx="1">
                  <c:v>24.85046430117551</c:v>
                </c:pt>
                <c:pt idx="2">
                  <c:v>22.000220693957694</c:v>
                </c:pt>
                <c:pt idx="3">
                  <c:v>19.578108917622291</c:v>
                </c:pt>
                <c:pt idx="4">
                  <c:v>16.419186259270159</c:v>
                </c:pt>
                <c:pt idx="5">
                  <c:v>16.514700020197736</c:v>
                </c:pt>
                <c:pt idx="6">
                  <c:v>14.345951933479737</c:v>
                </c:pt>
                <c:pt idx="7">
                  <c:v>11.861809560382994</c:v>
                </c:pt>
                <c:pt idx="8">
                  <c:v>13.96229542697141</c:v>
                </c:pt>
                <c:pt idx="9">
                  <c:v>11.985908526025321</c:v>
                </c:pt>
                <c:pt idx="10">
                  <c:v>9.6589020705975805</c:v>
                </c:pt>
                <c:pt idx="11">
                  <c:v>22.478730156638697</c:v>
                </c:pt>
                <c:pt idx="12">
                  <c:v>20.041962427476268</c:v>
                </c:pt>
                <c:pt idx="13">
                  <c:v>16.822202649270423</c:v>
                </c:pt>
                <c:pt idx="14">
                  <c:v>23.700246097001681</c:v>
                </c:pt>
                <c:pt idx="15">
                  <c:v>19.637346766087106</c:v>
                </c:pt>
                <c:pt idx="16">
                  <c:v>18.813402146531004</c:v>
                </c:pt>
                <c:pt idx="17">
                  <c:v>16.211728673643549</c:v>
                </c:pt>
                <c:pt idx="18">
                  <c:v>14.070183321855216</c:v>
                </c:pt>
                <c:pt idx="19">
                  <c:v>17.816685941776651</c:v>
                </c:pt>
                <c:pt idx="20">
                  <c:v>15.813087971925697</c:v>
                </c:pt>
                <c:pt idx="21">
                  <c:v>17.461771879191467</c:v>
                </c:pt>
                <c:pt idx="22">
                  <c:v>13.938396480824066</c:v>
                </c:pt>
                <c:pt idx="23">
                  <c:v>10.874352426849811</c:v>
                </c:pt>
                <c:pt idx="24">
                  <c:v>9.3451781951997681</c:v>
                </c:pt>
                <c:pt idx="25">
                  <c:v>6.3023578515715108</c:v>
                </c:pt>
                <c:pt idx="26">
                  <c:v>12.705140871320516</c:v>
                </c:pt>
                <c:pt idx="27">
                  <c:v>10.836844358590781</c:v>
                </c:pt>
                <c:pt idx="28">
                  <c:v>6.9288966014120064</c:v>
                </c:pt>
                <c:pt idx="29">
                  <c:v>7.0975868711990282</c:v>
                </c:pt>
                <c:pt idx="30">
                  <c:v>4.8593547568795872</c:v>
                </c:pt>
                <c:pt idx="31">
                  <c:v>12.674741901493819</c:v>
                </c:pt>
                <c:pt idx="32">
                  <c:v>8.5524643721080729</c:v>
                </c:pt>
                <c:pt idx="33">
                  <c:v>20.436203328316985</c:v>
                </c:pt>
                <c:pt idx="34">
                  <c:v>11.157078521795532</c:v>
                </c:pt>
                <c:pt idx="35">
                  <c:v>19.437419027518349</c:v>
                </c:pt>
                <c:pt idx="36">
                  <c:v>26.403040612512392</c:v>
                </c:pt>
                <c:pt idx="37">
                  <c:v>18.798143912835517</c:v>
                </c:pt>
                <c:pt idx="38">
                  <c:v>20.829898189128837</c:v>
                </c:pt>
                <c:pt idx="39">
                  <c:v>4.9641090914859074</c:v>
                </c:pt>
              </c:numCache>
            </c:numRef>
          </c:xVal>
          <c:yVal>
            <c:numRef>
              <c:f>calculation!$AB$10:$AB$49</c:f>
              <c:numCache>
                <c:formatCode>General</c:formatCode>
                <c:ptCount val="40"/>
                <c:pt idx="0">
                  <c:v>6.8600612586479176E-2</c:v>
                </c:pt>
                <c:pt idx="1">
                  <c:v>7.1540821222080317E-2</c:v>
                </c:pt>
                <c:pt idx="2">
                  <c:v>0.10572773609211585</c:v>
                </c:pt>
                <c:pt idx="3">
                  <c:v>0.10931301579803991</c:v>
                </c:pt>
                <c:pt idx="4">
                  <c:v>0.13080945656924364</c:v>
                </c:pt>
                <c:pt idx="5">
                  <c:v>0.13810454478125736</c:v>
                </c:pt>
                <c:pt idx="6">
                  <c:v>0.16295260242854936</c:v>
                </c:pt>
                <c:pt idx="7">
                  <c:v>0.21221743869698625</c:v>
                </c:pt>
                <c:pt idx="8">
                  <c:v>0.17541384049271508</c:v>
                </c:pt>
                <c:pt idx="9">
                  <c:v>0.2062738774421021</c:v>
                </c:pt>
                <c:pt idx="10">
                  <c:v>0.29640782667782772</c:v>
                </c:pt>
                <c:pt idx="11">
                  <c:v>0.10385532827652959</c:v>
                </c:pt>
                <c:pt idx="12">
                  <c:v>0.10718001533492895</c:v>
                </c:pt>
                <c:pt idx="13">
                  <c:v>0.13648350744681109</c:v>
                </c:pt>
                <c:pt idx="14">
                  <c:v>9.8622023915403867E-2</c:v>
                </c:pt>
                <c:pt idx="15">
                  <c:v>0.12068209129881916</c:v>
                </c:pt>
                <c:pt idx="16">
                  <c:v>0.13891105236326112</c:v>
                </c:pt>
                <c:pt idx="17">
                  <c:v>0.15394100480086428</c:v>
                </c:pt>
                <c:pt idx="18">
                  <c:v>0.17207854513222989</c:v>
                </c:pt>
                <c:pt idx="19">
                  <c:v>0.1441494857761455</c:v>
                </c:pt>
                <c:pt idx="20">
                  <c:v>0.15632881755977215</c:v>
                </c:pt>
                <c:pt idx="21">
                  <c:v>0.13396361089804806</c:v>
                </c:pt>
                <c:pt idx="22">
                  <c:v>0.21141517514786023</c:v>
                </c:pt>
                <c:pt idx="23">
                  <c:v>0.15187039986169035</c:v>
                </c:pt>
                <c:pt idx="24">
                  <c:v>0.17192609179580368</c:v>
                </c:pt>
                <c:pt idx="25">
                  <c:v>0.42288385425272501</c:v>
                </c:pt>
                <c:pt idx="26">
                  <c:v>0.26912210717899498</c:v>
                </c:pt>
                <c:pt idx="27">
                  <c:v>0.40089536689480365</c:v>
                </c:pt>
                <c:pt idx="28">
                  <c:v>0.35317130023711329</c:v>
                </c:pt>
                <c:pt idx="29">
                  <c:v>0.28535385261595364</c:v>
                </c:pt>
                <c:pt idx="30">
                  <c:v>0.53696824439461155</c:v>
                </c:pt>
                <c:pt idx="31">
                  <c:v>0.20567377182757102</c:v>
                </c:pt>
                <c:pt idx="32">
                  <c:v>0.41075750445748965</c:v>
                </c:pt>
                <c:pt idx="33">
                  <c:v>8.2625662479724735E-2</c:v>
                </c:pt>
                <c:pt idx="34">
                  <c:v>0.20556947224029215</c:v>
                </c:pt>
                <c:pt idx="35">
                  <c:v>7.6822855806700632E-2</c:v>
                </c:pt>
                <c:pt idx="36">
                  <c:v>6.8600612586479176E-2</c:v>
                </c:pt>
                <c:pt idx="37">
                  <c:v>0.12283119551737816</c:v>
                </c:pt>
                <c:pt idx="38">
                  <c:v>0.11110236402781462</c:v>
                </c:pt>
                <c:pt idx="39">
                  <c:v>0.55197965834513418</c:v>
                </c:pt>
              </c:numCache>
            </c:numRef>
          </c:yVal>
        </c:ser>
        <c:axId val="56497280"/>
        <c:axId val="56499200"/>
      </c:scatterChart>
      <c:valAx>
        <c:axId val="56497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Fr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6499200"/>
        <c:crosses val="autoZero"/>
        <c:crossBetween val="midCat"/>
      </c:valAx>
      <c:valAx>
        <c:axId val="564992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l-GR"/>
                  <a:t>λ</a:t>
                </a:r>
                <a:r>
                  <a:rPr lang="en-AU"/>
                  <a:t>s*m*^.5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56497280"/>
        <c:crosses val="autoZero"/>
        <c:crossBetween val="midCat"/>
      </c:valAx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400050</xdr:colOff>
      <xdr:row>50</xdr:row>
      <xdr:rowOff>76200</xdr:rowOff>
    </xdr:from>
    <xdr:to>
      <xdr:col>9</xdr:col>
      <xdr:colOff>95250</xdr:colOff>
      <xdr:row>64</xdr:row>
      <xdr:rowOff>152400</xdr:rowOff>
    </xdr:to>
    <xdr:graphicFrame macro="">
      <xdr:nvGraphicFramePr>
        <xdr:cNvPr id="102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200025</xdr:colOff>
      <xdr:row>50</xdr:row>
      <xdr:rowOff>104775</xdr:rowOff>
    </xdr:from>
    <xdr:to>
      <xdr:col>17</xdr:col>
      <xdr:colOff>504825</xdr:colOff>
      <xdr:row>64</xdr:row>
      <xdr:rowOff>180975</xdr:rowOff>
    </xdr:to>
    <xdr:graphicFrame macro="">
      <xdr:nvGraphicFramePr>
        <xdr:cNvPr id="102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390525</xdr:colOff>
      <xdr:row>65</xdr:row>
      <xdr:rowOff>123825</xdr:rowOff>
    </xdr:from>
    <xdr:to>
      <xdr:col>9</xdr:col>
      <xdr:colOff>85725</xdr:colOff>
      <xdr:row>80</xdr:row>
      <xdr:rowOff>9525</xdr:rowOff>
    </xdr:to>
    <xdr:graphicFrame macro="">
      <xdr:nvGraphicFramePr>
        <xdr:cNvPr id="102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190500</xdr:colOff>
      <xdr:row>66</xdr:row>
      <xdr:rowOff>9525</xdr:rowOff>
    </xdr:from>
    <xdr:to>
      <xdr:col>17</xdr:col>
      <xdr:colOff>495300</xdr:colOff>
      <xdr:row>80</xdr:row>
      <xdr:rowOff>85725</xdr:rowOff>
    </xdr:to>
    <xdr:graphicFrame macro="">
      <xdr:nvGraphicFramePr>
        <xdr:cNvPr id="102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56"/>
  <sheetViews>
    <sheetView zoomScaleNormal="100" workbookViewId="0">
      <selection activeCell="L4" sqref="L4"/>
    </sheetView>
  </sheetViews>
  <sheetFormatPr defaultRowHeight="15"/>
  <cols>
    <col min="2" max="2" width="9.140625" style="3"/>
    <col min="22" max="23" width="14.140625" customWidth="1"/>
    <col min="26" max="26" width="12" bestFit="1" customWidth="1"/>
    <col min="29" max="29" width="9.140625" style="19"/>
  </cols>
  <sheetData>
    <row r="1" spans="1:41">
      <c r="A1" s="27" t="s">
        <v>17</v>
      </c>
      <c r="B1" s="27"/>
    </row>
    <row r="2" spans="1:41">
      <c r="A2" s="14" t="s">
        <v>4</v>
      </c>
      <c r="B2" s="14">
        <v>50</v>
      </c>
      <c r="C2" s="21"/>
      <c r="D2" s="22"/>
    </row>
    <row r="3" spans="1:41" ht="21">
      <c r="A3" s="14" t="s">
        <v>5</v>
      </c>
      <c r="B3" s="14">
        <v>0</v>
      </c>
      <c r="C3" s="21"/>
      <c r="D3" s="22"/>
      <c r="R3" s="3"/>
      <c r="S3" s="4"/>
      <c r="T3" s="11"/>
      <c r="U3" s="4"/>
      <c r="W3" s="5"/>
      <c r="X3" t="s">
        <v>18</v>
      </c>
    </row>
    <row r="4" spans="1:41">
      <c r="A4" s="14" t="s">
        <v>6</v>
      </c>
      <c r="B4" s="14">
        <v>9</v>
      </c>
      <c r="W4" s="2"/>
      <c r="X4" t="s">
        <v>16</v>
      </c>
    </row>
    <row r="5" spans="1:41">
      <c r="A5" s="14" t="s">
        <v>7</v>
      </c>
      <c r="B5" s="14">
        <v>0.6</v>
      </c>
      <c r="W5" s="1"/>
    </row>
    <row r="6" spans="1:41">
      <c r="A6" s="14" t="s">
        <v>3</v>
      </c>
      <c r="B6" s="14">
        <v>5.2999999999999999E-2</v>
      </c>
    </row>
    <row r="7" spans="1:41">
      <c r="A7" s="14" t="s">
        <v>8</v>
      </c>
      <c r="B7" s="14">
        <v>4.5999999999999999E-2</v>
      </c>
      <c r="X7" s="26"/>
      <c r="Y7" s="26"/>
    </row>
    <row r="8" spans="1:41">
      <c r="A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9" t="s">
        <v>19</v>
      </c>
      <c r="X8" s="3"/>
      <c r="Y8" s="3"/>
      <c r="Z8" s="9" t="s">
        <v>20</v>
      </c>
      <c r="AA8" s="3"/>
    </row>
    <row r="9" spans="1:41">
      <c r="A9" s="6" t="s">
        <v>0</v>
      </c>
      <c r="B9" s="6" t="s">
        <v>1</v>
      </c>
      <c r="C9" s="7" t="s">
        <v>2</v>
      </c>
      <c r="D9" s="6" t="s">
        <v>32</v>
      </c>
      <c r="E9" s="6" t="s">
        <v>3</v>
      </c>
      <c r="F9" s="6" t="s">
        <v>4</v>
      </c>
      <c r="G9" s="6" t="s">
        <v>5</v>
      </c>
      <c r="H9" s="13" t="s">
        <v>22</v>
      </c>
      <c r="I9" s="13" t="s">
        <v>35</v>
      </c>
      <c r="J9" s="13" t="s">
        <v>28</v>
      </c>
      <c r="K9" s="13" t="s">
        <v>6</v>
      </c>
      <c r="L9" s="13" t="s">
        <v>7</v>
      </c>
      <c r="M9" s="6" t="s">
        <v>33</v>
      </c>
      <c r="N9" s="7" t="s">
        <v>36</v>
      </c>
      <c r="O9" s="15" t="s">
        <v>34</v>
      </c>
      <c r="P9" s="15" t="s">
        <v>29</v>
      </c>
      <c r="Q9" s="15" t="s">
        <v>30</v>
      </c>
      <c r="R9" s="15" t="s">
        <v>31</v>
      </c>
      <c r="S9" s="7" t="s">
        <v>10</v>
      </c>
      <c r="T9" s="7" t="s">
        <v>9</v>
      </c>
      <c r="U9" s="7" t="s">
        <v>12</v>
      </c>
      <c r="V9" s="7" t="s">
        <v>11</v>
      </c>
      <c r="W9" s="10" t="s">
        <v>15</v>
      </c>
      <c r="X9" s="8" t="s">
        <v>37</v>
      </c>
      <c r="Y9" s="8" t="s">
        <v>38</v>
      </c>
      <c r="Z9" s="10" t="s">
        <v>14</v>
      </c>
      <c r="AA9" s="7" t="s">
        <v>13</v>
      </c>
      <c r="AB9" s="2" t="s">
        <v>21</v>
      </c>
      <c r="AC9" s="18" t="s">
        <v>40</v>
      </c>
      <c r="AD9" s="16" t="s">
        <v>23</v>
      </c>
      <c r="AE9" s="16" t="s">
        <v>39</v>
      </c>
      <c r="AF9" s="16" t="s">
        <v>12</v>
      </c>
      <c r="AG9" s="16" t="s">
        <v>11</v>
      </c>
      <c r="AH9" s="16" t="s">
        <v>19</v>
      </c>
      <c r="AI9" s="16" t="s">
        <v>13</v>
      </c>
      <c r="AJ9" s="16" t="s">
        <v>41</v>
      </c>
      <c r="AK9" s="16" t="s">
        <v>24</v>
      </c>
      <c r="AL9" s="16" t="s">
        <v>25</v>
      </c>
      <c r="AM9" s="16" t="s">
        <v>26</v>
      </c>
      <c r="AN9" s="16" t="s">
        <v>27</v>
      </c>
      <c r="AO9" s="16" t="s">
        <v>42</v>
      </c>
    </row>
    <row r="10" spans="1:41">
      <c r="A10" s="3">
        <v>8.2900000000000001E-2</v>
      </c>
      <c r="B10" s="3">
        <v>1.28</v>
      </c>
      <c r="C10" s="3">
        <f>B10/A10</f>
        <v>15.440289505428227</v>
      </c>
      <c r="D10" s="3">
        <v>130</v>
      </c>
      <c r="E10" s="3">
        <f>B6</f>
        <v>5.2999999999999999E-2</v>
      </c>
      <c r="F10" s="3">
        <f>B2</f>
        <v>50</v>
      </c>
      <c r="G10" s="3">
        <f>B3</f>
        <v>0</v>
      </c>
      <c r="H10" s="3">
        <f>B7</f>
        <v>4.5999999999999999E-2</v>
      </c>
      <c r="I10" s="3">
        <v>293</v>
      </c>
      <c r="J10" s="3">
        <v>287</v>
      </c>
      <c r="K10" s="3">
        <f>B4</f>
        <v>9</v>
      </c>
      <c r="L10" s="3">
        <f>B5</f>
        <v>0.6</v>
      </c>
      <c r="M10" s="3">
        <v>101</v>
      </c>
      <c r="N10" s="3">
        <f>M10+D10</f>
        <v>231</v>
      </c>
      <c r="O10" s="3">
        <f>((2*M10)+D10)/2</f>
        <v>166</v>
      </c>
      <c r="P10" s="3">
        <f>M10/(I10*J10)*1000</f>
        <v>1.2010797826164514</v>
      </c>
      <c r="Q10" s="3">
        <f>N10/(I10*J10)*1000</f>
        <v>2.7470240572712896</v>
      </c>
      <c r="R10" s="3">
        <f>O10/(I10*J10)*1000</f>
        <v>1.9740519199438704</v>
      </c>
      <c r="S10" s="3">
        <f>((4*A10)/(Q10*3.1416*(E10)^2))</f>
        <v>13.678845100193213</v>
      </c>
      <c r="T10" s="3">
        <f>((4*A10)/(P10*3.1416*(E10)^2))</f>
        <v>31.285279387570608</v>
      </c>
      <c r="U10" s="3">
        <f>(4*A10)/(R10*3.1416*(E10^2))</f>
        <v>19.035019386413445</v>
      </c>
      <c r="V10" s="3">
        <f>(P10*E10*T10)/(1.8*10^-5)</f>
        <v>110640.78766631485</v>
      </c>
      <c r="W10" s="9">
        <f>1.325/(LN((H10/(3.7*1000*E10))+(5.74/(V10^0.9))))^2</f>
        <v>2.1648913851648847E-2</v>
      </c>
      <c r="X10" s="12">
        <f>((W10*F10*R10*U10^2)/(2*E10))/1000</f>
        <v>7.3040791237035654</v>
      </c>
      <c r="Y10" s="12">
        <f>(K10*L10*(1+C10)*R10*(U10^2/2))/1000</f>
        <v>31.749613513869932</v>
      </c>
      <c r="Z10" s="9">
        <f t="shared" ref="Z10:Z49" si="0">((2*1000*E10)/(C10*F10*R10*U10^2))*(D10-X10-Y10)</f>
        <v>1.745823255650587E-2</v>
      </c>
      <c r="AA10" s="3">
        <f>U10/(9.8067*E10)^0.5</f>
        <v>26.403040612512392</v>
      </c>
      <c r="AB10">
        <f>(C10^0.5)*Z10</f>
        <v>6.8600612586479176E-2</v>
      </c>
      <c r="AC10" s="20">
        <f ca="1">AN10</f>
        <v>136.0441681676383</v>
      </c>
      <c r="AD10" s="3">
        <f t="shared" ref="AD10:AD49" ca="1" si="1">((2*M10)+AC10)/2</f>
        <v>169.02208408381915</v>
      </c>
      <c r="AE10" s="3">
        <f t="shared" ref="AE10:AE49" ca="1" si="2">AD10/(I10*J10)*1000</f>
        <v>2.0099901783046836</v>
      </c>
      <c r="AF10" s="3">
        <f t="shared" ref="AF10:AF49" ca="1" si="3">((4*A10)/(AE10*3.1416*(E10)^2))</f>
        <v>18.694676706137763</v>
      </c>
      <c r="AG10" s="3">
        <f>V10</f>
        <v>110640.78766631485</v>
      </c>
      <c r="AH10" s="3">
        <f>W10</f>
        <v>2.1648913851648847E-2</v>
      </c>
      <c r="AI10" s="3">
        <f>AA10</f>
        <v>26.403040612512392</v>
      </c>
      <c r="AJ10" s="3">
        <f t="shared" ref="AJ10:AJ49" si="4">((7.0197*AK10^-1.397)/E10^0.5)/100</f>
        <v>1.8957438549365265E-2</v>
      </c>
      <c r="AK10" s="3">
        <f>X10</f>
        <v>7.3040791237035654</v>
      </c>
      <c r="AL10" s="3">
        <f>Y10</f>
        <v>31.749613513869932</v>
      </c>
      <c r="AM10" s="3">
        <f t="shared" ref="AM10:AM49" ca="1" si="5">(AJ10*C10*F10*AE10*AF10^2)/(2*E10)/1000</f>
        <v>96.990475530064813</v>
      </c>
      <c r="AN10" s="3">
        <f ca="1">AK10+AL10+AM10</f>
        <v>136.0441681676383</v>
      </c>
      <c r="AO10">
        <f t="shared" ref="AO10:AO49" ca="1" si="6">D10/AN10</f>
        <v>0.95557201569867756</v>
      </c>
    </row>
    <row r="11" spans="1:41">
      <c r="A11" s="3">
        <v>7.4499999999999997E-2</v>
      </c>
      <c r="B11" s="3">
        <v>1.18</v>
      </c>
      <c r="C11" s="3">
        <f t="shared" ref="C11:C49" si="7">B11/A11</f>
        <v>15.838926174496644</v>
      </c>
      <c r="D11" s="3">
        <v>115</v>
      </c>
      <c r="E11" s="3">
        <f>E10</f>
        <v>5.2999999999999999E-2</v>
      </c>
      <c r="F11" s="3">
        <f>F10</f>
        <v>50</v>
      </c>
      <c r="G11" s="3">
        <f>G10</f>
        <v>0</v>
      </c>
      <c r="H11" s="3">
        <f>H10</f>
        <v>4.5999999999999999E-2</v>
      </c>
      <c r="I11" s="3">
        <v>293</v>
      </c>
      <c r="J11" s="3">
        <v>287</v>
      </c>
      <c r="K11" s="3">
        <f>K10</f>
        <v>9</v>
      </c>
      <c r="L11" s="3">
        <f>L10</f>
        <v>0.6</v>
      </c>
      <c r="M11" s="3">
        <v>101</v>
      </c>
      <c r="N11" s="3">
        <f t="shared" ref="N11:N49" si="8">M11+D11</f>
        <v>216</v>
      </c>
      <c r="O11" s="3">
        <f t="shared" ref="O11:O49" si="9">((2*M11)+D11)/2</f>
        <v>158.5</v>
      </c>
      <c r="P11" s="3">
        <f t="shared" ref="P11:P49" si="10">M11/(I11*J11)*1000</f>
        <v>1.2010797826164514</v>
      </c>
      <c r="Q11" s="3">
        <f t="shared" ref="Q11:Q49" si="11">N11/(I11*J11)*1000</f>
        <v>2.5686458717341929</v>
      </c>
      <c r="R11" s="3">
        <f t="shared" ref="R11:R49" si="12">O11/(I11*J11)*1000</f>
        <v>1.8848628271753218</v>
      </c>
      <c r="S11" s="3">
        <f t="shared" ref="S11:S49" si="13">((4*A11)/(Q11*3.1416*(E11)^2))</f>
        <v>13.146477502556351</v>
      </c>
      <c r="T11" s="3">
        <f t="shared" ref="T11:T49" si="14">((4*A11)/(P11*3.1416*(E11)^2))</f>
        <v>28.115239015368036</v>
      </c>
      <c r="U11" s="3">
        <f t="shared" ref="U11:U49" si="15">(4*A11)/(R11*3.1416*(E11^2))</f>
        <v>17.915704356796041</v>
      </c>
      <c r="V11" s="3">
        <f>(P11*E11*T11)/(1.8*10^-5)</f>
        <v>99429.899651875225</v>
      </c>
      <c r="W11" s="9">
        <f t="shared" ref="W11:W49" si="16">1.325/(LN((H11/(3.7*1000*E11))+(5.74/(V11^0.9))))^2</f>
        <v>2.1877255889022899E-2</v>
      </c>
      <c r="X11" s="12">
        <f t="shared" ref="X11:X49" si="17">((W11*F11*R11*U11^2)/(2*E11))/1000</f>
        <v>6.2431606358092884</v>
      </c>
      <c r="Y11" s="12">
        <f t="shared" ref="Y11:Y49" si="18">(K11*L11*(1+C11)*R11*(U11^2/2))/1000</f>
        <v>27.505888667959621</v>
      </c>
      <c r="Z11" s="9">
        <f t="shared" si="0"/>
        <v>1.7975916987858297E-2</v>
      </c>
      <c r="AA11" s="3">
        <f t="shared" ref="AA11:AA49" si="19">U11/(9.8067*E11)^0.5</f>
        <v>24.85046430117551</v>
      </c>
      <c r="AB11">
        <f t="shared" ref="AB11:AB49" si="20">(C11^0.5)*Z11</f>
        <v>7.1540821222080317E-2</v>
      </c>
      <c r="AC11" s="20">
        <f t="shared" ref="AC11:AC49" ca="1" si="21">AN11</f>
        <v>134.31499572242873</v>
      </c>
      <c r="AD11" s="3">
        <f t="shared" ca="1" si="1"/>
        <v>168.15749786121438</v>
      </c>
      <c r="AE11" s="3">
        <f t="shared" ca="1" si="2"/>
        <v>1.9997086235294428</v>
      </c>
      <c r="AF11" s="3">
        <f t="shared" ca="1" si="3"/>
        <v>16.886782787977822</v>
      </c>
      <c r="AG11" s="3">
        <f t="shared" ref="AG11:AG49" si="22">V11</f>
        <v>99429.899651875225</v>
      </c>
      <c r="AH11" s="3">
        <f t="shared" ref="AH11:AH49" si="23">W11</f>
        <v>2.1877255889022899E-2</v>
      </c>
      <c r="AI11" s="3">
        <f t="shared" ref="AI11:AI49" si="24">AA11</f>
        <v>24.85046430117551</v>
      </c>
      <c r="AJ11" s="3">
        <f t="shared" si="4"/>
        <v>2.3604810468584744E-2</v>
      </c>
      <c r="AK11" s="3">
        <f t="shared" ref="AK11:AK49" si="25">X11</f>
        <v>6.2431606358092884</v>
      </c>
      <c r="AL11" s="3">
        <f t="shared" ref="AL11:AL49" si="26">Y11</f>
        <v>27.505888667959621</v>
      </c>
      <c r="AM11" s="3">
        <f t="shared" ca="1" si="5"/>
        <v>100.56594641865982</v>
      </c>
      <c r="AN11" s="3">
        <f t="shared" ref="AN11:AN49" ca="1" si="27">AK11+AL11+AM11</f>
        <v>134.31499572242873</v>
      </c>
      <c r="AO11">
        <f t="shared" ca="1" si="6"/>
        <v>0.85619628233957945</v>
      </c>
    </row>
    <row r="12" spans="1:41">
      <c r="A12" s="3">
        <v>8.2600000000000007E-2</v>
      </c>
      <c r="B12" s="17">
        <v>2.0499999999999998</v>
      </c>
      <c r="C12" s="3">
        <f t="shared" si="7"/>
        <v>24.818401937046001</v>
      </c>
      <c r="D12" s="3">
        <v>195</v>
      </c>
      <c r="E12" s="3">
        <f t="shared" ref="E12:E49" si="28">E11</f>
        <v>5.2999999999999999E-2</v>
      </c>
      <c r="F12" s="3">
        <f t="shared" ref="F12:F49" si="29">F11</f>
        <v>50</v>
      </c>
      <c r="G12" s="3">
        <f t="shared" ref="G12:G49" si="30">G11</f>
        <v>0</v>
      </c>
      <c r="H12" s="3">
        <f t="shared" ref="H12:H49" si="31">H11</f>
        <v>4.5999999999999999E-2</v>
      </c>
      <c r="I12" s="3">
        <v>293</v>
      </c>
      <c r="J12" s="3">
        <v>287</v>
      </c>
      <c r="K12" s="3">
        <f t="shared" ref="K12:K49" si="32">K11</f>
        <v>9</v>
      </c>
      <c r="L12" s="3">
        <f t="shared" ref="L12:L49" si="33">L11</f>
        <v>0.6</v>
      </c>
      <c r="M12" s="3">
        <v>101</v>
      </c>
      <c r="N12" s="3">
        <f t="shared" si="8"/>
        <v>296</v>
      </c>
      <c r="O12" s="3">
        <f t="shared" si="9"/>
        <v>198.5</v>
      </c>
      <c r="P12" s="3">
        <f t="shared" si="10"/>
        <v>1.2010797826164514</v>
      </c>
      <c r="Q12" s="3">
        <f t="shared" si="11"/>
        <v>3.5199961945987086</v>
      </c>
      <c r="R12" s="3">
        <f t="shared" si="12"/>
        <v>2.3605379886075797</v>
      </c>
      <c r="S12" s="3">
        <f t="shared" si="13"/>
        <v>10.63641361371347</v>
      </c>
      <c r="T12" s="3">
        <f t="shared" si="14"/>
        <v>31.172063659991949</v>
      </c>
      <c r="U12" s="3">
        <f t="shared" si="15"/>
        <v>15.860848512136963</v>
      </c>
      <c r="V12" s="3">
        <f t="shared" ref="V12:V49" si="34">(P12*E12*T12)/(1.8*10^-5)</f>
        <v>110240.3988086563</v>
      </c>
      <c r="W12" s="9">
        <f t="shared" si="16"/>
        <v>2.1656399053531377E-2</v>
      </c>
      <c r="X12" s="12">
        <f t="shared" si="17"/>
        <v>6.0661649142780751</v>
      </c>
      <c r="Y12" s="12">
        <f t="shared" si="18"/>
        <v>41.395863866695187</v>
      </c>
      <c r="Z12" s="9">
        <f t="shared" si="0"/>
        <v>2.1222767976511826E-2</v>
      </c>
      <c r="AA12" s="3">
        <f t="shared" si="19"/>
        <v>22.000220693957694</v>
      </c>
      <c r="AB12">
        <f t="shared" si="20"/>
        <v>0.10572773609211585</v>
      </c>
      <c r="AC12" s="20">
        <f t="shared" ca="1" si="21"/>
        <v>211.47886610956388</v>
      </c>
      <c r="AD12" s="3">
        <f t="shared" ca="1" si="1"/>
        <v>206.73943305478195</v>
      </c>
      <c r="AE12" s="3">
        <f t="shared" ca="1" si="2"/>
        <v>2.458520329818672</v>
      </c>
      <c r="AF12" s="3">
        <f t="shared" ca="1" si="3"/>
        <v>15.228727210570071</v>
      </c>
      <c r="AG12" s="3">
        <f t="shared" si="22"/>
        <v>110240.3988086563</v>
      </c>
      <c r="AH12" s="3">
        <f t="shared" si="23"/>
        <v>2.1656399053531377E-2</v>
      </c>
      <c r="AI12" s="3">
        <f t="shared" si="24"/>
        <v>22.000220693957694</v>
      </c>
      <c r="AJ12" s="3">
        <f t="shared" si="4"/>
        <v>2.457250669206722E-2</v>
      </c>
      <c r="AK12" s="3">
        <f t="shared" si="25"/>
        <v>6.0661649142780751</v>
      </c>
      <c r="AL12" s="3">
        <f t="shared" si="26"/>
        <v>41.395863866695187</v>
      </c>
      <c r="AM12" s="3">
        <f t="shared" ca="1" si="5"/>
        <v>164.01683732859047</v>
      </c>
      <c r="AN12" s="3">
        <f t="shared" ca="1" si="27"/>
        <v>211.47886610956374</v>
      </c>
      <c r="AO12">
        <f t="shared" ca="1" si="6"/>
        <v>0.92207795316518149</v>
      </c>
    </row>
    <row r="13" spans="1:41">
      <c r="A13" s="3">
        <v>6.6100000000000006E-2</v>
      </c>
      <c r="B13" s="3">
        <v>1.8939999999999999</v>
      </c>
      <c r="C13" s="3">
        <f t="shared" si="7"/>
        <v>28.653555219364595</v>
      </c>
      <c r="D13" s="3">
        <v>155</v>
      </c>
      <c r="E13" s="3">
        <f t="shared" si="28"/>
        <v>5.2999999999999999E-2</v>
      </c>
      <c r="F13" s="3">
        <f t="shared" si="29"/>
        <v>50</v>
      </c>
      <c r="G13" s="3">
        <f t="shared" si="30"/>
        <v>0</v>
      </c>
      <c r="H13" s="3">
        <f t="shared" si="31"/>
        <v>4.5999999999999999E-2</v>
      </c>
      <c r="I13" s="3">
        <v>293</v>
      </c>
      <c r="J13" s="3">
        <v>287</v>
      </c>
      <c r="K13" s="3">
        <f t="shared" si="32"/>
        <v>9</v>
      </c>
      <c r="L13" s="3">
        <f t="shared" si="33"/>
        <v>0.6</v>
      </c>
      <c r="M13" s="3">
        <v>101</v>
      </c>
      <c r="N13" s="3">
        <f t="shared" si="8"/>
        <v>256</v>
      </c>
      <c r="O13" s="3">
        <f t="shared" si="9"/>
        <v>178.5</v>
      </c>
      <c r="P13" s="3">
        <f t="shared" si="10"/>
        <v>1.2010797826164514</v>
      </c>
      <c r="Q13" s="3">
        <f t="shared" si="11"/>
        <v>3.0443210331664505</v>
      </c>
      <c r="R13" s="3">
        <f t="shared" si="12"/>
        <v>2.1227004078914509</v>
      </c>
      <c r="S13" s="3">
        <f t="shared" si="13"/>
        <v>9.8416604021863794</v>
      </c>
      <c r="T13" s="3">
        <f t="shared" si="14"/>
        <v>24.945198643165469</v>
      </c>
      <c r="U13" s="3">
        <f t="shared" si="15"/>
        <v>14.114650212659456</v>
      </c>
      <c r="V13" s="3">
        <f t="shared" si="34"/>
        <v>88219.0116374356</v>
      </c>
      <c r="W13" s="9">
        <f t="shared" si="16"/>
        <v>2.2152719533425666E-2</v>
      </c>
      <c r="X13" s="12">
        <f t="shared" si="17"/>
        <v>4.4189606220025475</v>
      </c>
      <c r="Y13" s="12">
        <f t="shared" si="18"/>
        <v>33.858637417014691</v>
      </c>
      <c r="Z13" s="9">
        <f t="shared" si="0"/>
        <v>2.0421263938100745E-2</v>
      </c>
      <c r="AA13" s="3">
        <f t="shared" si="19"/>
        <v>19.578108917622291</v>
      </c>
      <c r="AB13">
        <f t="shared" si="20"/>
        <v>0.10931301579803991</v>
      </c>
      <c r="AC13" s="20">
        <f t="shared" ca="1" si="21"/>
        <v>222.25995131588678</v>
      </c>
      <c r="AD13" s="3">
        <f t="shared" ca="1" si="1"/>
        <v>212.12997565794339</v>
      </c>
      <c r="AE13" s="3">
        <f t="shared" ca="1" si="2"/>
        <v>2.5226240103928292</v>
      </c>
      <c r="AF13" s="3">
        <f t="shared" ca="1" si="3"/>
        <v>11.876987470277726</v>
      </c>
      <c r="AG13" s="3">
        <f t="shared" si="22"/>
        <v>88219.0116374356</v>
      </c>
      <c r="AH13" s="3">
        <f t="shared" si="23"/>
        <v>2.2152719533425666E-2</v>
      </c>
      <c r="AI13" s="3">
        <f t="shared" si="24"/>
        <v>19.578108917622291</v>
      </c>
      <c r="AJ13" s="3">
        <f t="shared" si="4"/>
        <v>3.825325483106598E-2</v>
      </c>
      <c r="AK13" s="3">
        <f t="shared" si="25"/>
        <v>4.4189606220025475</v>
      </c>
      <c r="AL13" s="3">
        <f t="shared" si="26"/>
        <v>33.858637417014691</v>
      </c>
      <c r="AM13" s="3">
        <f t="shared" ca="1" si="5"/>
        <v>183.98235327686947</v>
      </c>
      <c r="AN13" s="3">
        <f t="shared" ca="1" si="27"/>
        <v>222.25995131588672</v>
      </c>
      <c r="AO13">
        <f t="shared" ca="1" si="6"/>
        <v>0.69738159790967658</v>
      </c>
    </row>
    <row r="14" spans="1:41">
      <c r="A14" s="3">
        <v>0.05</v>
      </c>
      <c r="B14" s="3">
        <v>1.59</v>
      </c>
      <c r="C14" s="3">
        <f t="shared" si="7"/>
        <v>31.8</v>
      </c>
      <c r="D14" s="3">
        <v>120</v>
      </c>
      <c r="E14" s="3">
        <f t="shared" si="28"/>
        <v>5.2999999999999999E-2</v>
      </c>
      <c r="F14" s="3">
        <f t="shared" si="29"/>
        <v>50</v>
      </c>
      <c r="G14" s="3">
        <f t="shared" si="30"/>
        <v>0</v>
      </c>
      <c r="H14" s="3">
        <f t="shared" si="31"/>
        <v>4.5999999999999999E-2</v>
      </c>
      <c r="I14" s="3">
        <v>293</v>
      </c>
      <c r="J14" s="3">
        <v>287</v>
      </c>
      <c r="K14" s="3">
        <f t="shared" si="32"/>
        <v>9</v>
      </c>
      <c r="L14" s="3">
        <f t="shared" si="33"/>
        <v>0.6</v>
      </c>
      <c r="M14" s="3">
        <v>101</v>
      </c>
      <c r="N14" s="3">
        <f t="shared" si="8"/>
        <v>221</v>
      </c>
      <c r="O14" s="3">
        <f t="shared" si="9"/>
        <v>161</v>
      </c>
      <c r="P14" s="3">
        <f t="shared" si="10"/>
        <v>1.2010797826164514</v>
      </c>
      <c r="Q14" s="3">
        <f t="shared" si="11"/>
        <v>2.628105266913225</v>
      </c>
      <c r="R14" s="3">
        <f t="shared" si="12"/>
        <v>1.9145925247648381</v>
      </c>
      <c r="S14" s="3">
        <f t="shared" si="13"/>
        <v>8.6235207280882271</v>
      </c>
      <c r="T14" s="3">
        <f t="shared" si="14"/>
        <v>18.869287929777208</v>
      </c>
      <c r="U14" s="3">
        <f t="shared" si="15"/>
        <v>11.83725516091614</v>
      </c>
      <c r="V14" s="3">
        <f t="shared" si="34"/>
        <v>66731.476276426329</v>
      </c>
      <c r="W14" s="9">
        <f t="shared" si="16"/>
        <v>2.288346994117994E-2</v>
      </c>
      <c r="X14" s="12">
        <f t="shared" si="17"/>
        <v>2.8957722101495822</v>
      </c>
      <c r="Y14" s="12">
        <f t="shared" si="18"/>
        <v>23.75833410277647</v>
      </c>
      <c r="Z14" s="9">
        <f t="shared" si="0"/>
        <v>2.3196666649455008E-2</v>
      </c>
      <c r="AA14" s="3">
        <f t="shared" si="19"/>
        <v>16.419186259270159</v>
      </c>
      <c r="AB14">
        <f t="shared" si="20"/>
        <v>0.13080945656924364</v>
      </c>
      <c r="AC14" s="20">
        <f t="shared" ca="1" si="21"/>
        <v>232.52871383430596</v>
      </c>
      <c r="AD14" s="3">
        <f t="shared" ca="1" si="1"/>
        <v>217.26435691715298</v>
      </c>
      <c r="AE14" s="3">
        <f t="shared" ca="1" si="2"/>
        <v>2.5836814512510613</v>
      </c>
      <c r="AF14" s="3">
        <f t="shared" ca="1" si="3"/>
        <v>8.7717935327708396</v>
      </c>
      <c r="AG14" s="3">
        <f t="shared" si="22"/>
        <v>66731.476276426329</v>
      </c>
      <c r="AH14" s="3">
        <f t="shared" si="23"/>
        <v>2.288346994117994E-2</v>
      </c>
      <c r="AI14" s="3">
        <f t="shared" si="24"/>
        <v>16.419186259270159</v>
      </c>
      <c r="AJ14" s="3">
        <f t="shared" si="4"/>
        <v>6.9039200926057323E-2</v>
      </c>
      <c r="AK14" s="3">
        <f t="shared" si="25"/>
        <v>2.8957722101495822</v>
      </c>
      <c r="AL14" s="3">
        <f t="shared" si="26"/>
        <v>23.75833410277647</v>
      </c>
      <c r="AM14" s="3">
        <f t="shared" ca="1" si="5"/>
        <v>205.87460752137969</v>
      </c>
      <c r="AN14" s="3">
        <f t="shared" ca="1" si="27"/>
        <v>232.52871383430573</v>
      </c>
      <c r="AO14">
        <f t="shared" ca="1" si="6"/>
        <v>0.5160652980066327</v>
      </c>
    </row>
    <row r="15" spans="1:41">
      <c r="A15" s="3">
        <v>5.8099999999999999E-2</v>
      </c>
      <c r="B15" s="3">
        <v>2.39</v>
      </c>
      <c r="C15" s="3">
        <f t="shared" si="7"/>
        <v>41.135972461273667</v>
      </c>
      <c r="D15" s="3">
        <v>170</v>
      </c>
      <c r="E15" s="3">
        <f t="shared" si="28"/>
        <v>5.2999999999999999E-2</v>
      </c>
      <c r="F15" s="3">
        <f t="shared" si="29"/>
        <v>50</v>
      </c>
      <c r="G15" s="3">
        <f t="shared" si="30"/>
        <v>0</v>
      </c>
      <c r="H15" s="3">
        <f t="shared" si="31"/>
        <v>4.5999999999999999E-2</v>
      </c>
      <c r="I15" s="3">
        <v>293</v>
      </c>
      <c r="J15" s="3">
        <v>287</v>
      </c>
      <c r="K15" s="3">
        <f t="shared" si="32"/>
        <v>9</v>
      </c>
      <c r="L15" s="3">
        <f t="shared" si="33"/>
        <v>0.6</v>
      </c>
      <c r="M15" s="3">
        <v>101</v>
      </c>
      <c r="N15" s="3">
        <f t="shared" si="8"/>
        <v>271</v>
      </c>
      <c r="O15" s="3">
        <f t="shared" si="9"/>
        <v>186</v>
      </c>
      <c r="P15" s="3">
        <f t="shared" si="10"/>
        <v>1.2010797826164514</v>
      </c>
      <c r="Q15" s="3">
        <f t="shared" si="11"/>
        <v>3.2226992187035473</v>
      </c>
      <c r="R15" s="3">
        <f t="shared" si="12"/>
        <v>2.2118895006599995</v>
      </c>
      <c r="S15" s="3">
        <f t="shared" si="13"/>
        <v>8.1717246125996787</v>
      </c>
      <c r="T15" s="3">
        <f t="shared" si="14"/>
        <v>21.926112574401113</v>
      </c>
      <c r="U15" s="3">
        <f t="shared" si="15"/>
        <v>11.906114892551143</v>
      </c>
      <c r="V15" s="3">
        <f t="shared" si="34"/>
        <v>77541.975433207379</v>
      </c>
      <c r="W15" s="9">
        <f t="shared" si="16"/>
        <v>2.2474531617573776E-2</v>
      </c>
      <c r="X15" s="12">
        <f t="shared" si="17"/>
        <v>3.3239796324456661</v>
      </c>
      <c r="Y15" s="12">
        <f t="shared" si="18"/>
        <v>35.671416144942015</v>
      </c>
      <c r="Z15" s="9">
        <f t="shared" si="0"/>
        <v>2.153263042293849E-2</v>
      </c>
      <c r="AA15" s="3">
        <f t="shared" si="19"/>
        <v>16.514700020197736</v>
      </c>
      <c r="AB15">
        <f t="shared" si="20"/>
        <v>0.13810454478125736</v>
      </c>
      <c r="AC15" s="20">
        <f t="shared" ca="1" si="21"/>
        <v>297.16777185979373</v>
      </c>
      <c r="AD15" s="3">
        <f t="shared" ca="1" si="1"/>
        <v>249.58388592989687</v>
      </c>
      <c r="AE15" s="3">
        <f t="shared" ca="1" si="2"/>
        <v>2.9680213807648483</v>
      </c>
      <c r="AF15" s="3">
        <f t="shared" ca="1" si="3"/>
        <v>8.8729180642556873</v>
      </c>
      <c r="AG15" s="3">
        <f t="shared" si="22"/>
        <v>77541.975433207379</v>
      </c>
      <c r="AH15" s="3">
        <f t="shared" si="23"/>
        <v>2.2474531617573776E-2</v>
      </c>
      <c r="AI15" s="3">
        <f t="shared" si="24"/>
        <v>16.514700020197736</v>
      </c>
      <c r="AJ15" s="3">
        <f t="shared" si="4"/>
        <v>5.6940843561971322E-2</v>
      </c>
      <c r="AK15" s="3">
        <f t="shared" si="25"/>
        <v>3.3239796324456661</v>
      </c>
      <c r="AL15" s="3">
        <f t="shared" si="26"/>
        <v>35.671416144942015</v>
      </c>
      <c r="AM15" s="3">
        <f t="shared" ca="1" si="5"/>
        <v>258.17237608240606</v>
      </c>
      <c r="AN15" s="3">
        <f t="shared" ca="1" si="27"/>
        <v>297.16777185979373</v>
      </c>
      <c r="AO15">
        <f t="shared" ca="1" si="6"/>
        <v>0.57206741813243278</v>
      </c>
    </row>
    <row r="16" spans="1:41">
      <c r="A16" s="3">
        <v>4.6399999999999997E-2</v>
      </c>
      <c r="B16" s="3">
        <v>2.0489999999999999</v>
      </c>
      <c r="C16" s="3">
        <f t="shared" si="7"/>
        <v>44.15948275862069</v>
      </c>
      <c r="D16" s="3">
        <v>140</v>
      </c>
      <c r="E16" s="3">
        <f t="shared" si="28"/>
        <v>5.2999999999999999E-2</v>
      </c>
      <c r="F16" s="3">
        <f t="shared" si="29"/>
        <v>50</v>
      </c>
      <c r="G16" s="3">
        <f t="shared" si="30"/>
        <v>0</v>
      </c>
      <c r="H16" s="3">
        <f t="shared" si="31"/>
        <v>4.5999999999999999E-2</v>
      </c>
      <c r="I16" s="3">
        <v>293</v>
      </c>
      <c r="J16" s="3">
        <v>287</v>
      </c>
      <c r="K16" s="3">
        <f t="shared" si="32"/>
        <v>9</v>
      </c>
      <c r="L16" s="3">
        <f t="shared" si="33"/>
        <v>0.6</v>
      </c>
      <c r="M16" s="3">
        <v>101</v>
      </c>
      <c r="N16" s="3">
        <f t="shared" si="8"/>
        <v>241</v>
      </c>
      <c r="O16" s="3">
        <f t="shared" si="9"/>
        <v>171</v>
      </c>
      <c r="P16" s="3">
        <f t="shared" si="10"/>
        <v>1.2010797826164514</v>
      </c>
      <c r="Q16" s="3">
        <f t="shared" si="11"/>
        <v>2.8659428476293543</v>
      </c>
      <c r="R16" s="3">
        <f t="shared" si="12"/>
        <v>2.0335113151229027</v>
      </c>
      <c r="S16" s="3">
        <f t="shared" si="13"/>
        <v>7.338508792872025</v>
      </c>
      <c r="T16" s="3">
        <f t="shared" si="14"/>
        <v>17.510699198833247</v>
      </c>
      <c r="U16" s="3">
        <f t="shared" si="15"/>
        <v>10.342576719778702</v>
      </c>
      <c r="V16" s="3">
        <f t="shared" si="34"/>
        <v>61926.809984523621</v>
      </c>
      <c r="W16" s="9">
        <f t="shared" si="16"/>
        <v>2.3101516426775544E-2</v>
      </c>
      <c r="X16" s="12">
        <f t="shared" si="17"/>
        <v>2.3703295096168806</v>
      </c>
      <c r="Y16" s="12">
        <f t="shared" si="18"/>
        <v>26.52264416482144</v>
      </c>
      <c r="Z16" s="9">
        <f t="shared" si="0"/>
        <v>2.452162867991764E-2</v>
      </c>
      <c r="AA16" s="3">
        <f t="shared" si="19"/>
        <v>14.345951933479737</v>
      </c>
      <c r="AB16">
        <f t="shared" si="20"/>
        <v>0.16295260242854936</v>
      </c>
      <c r="AC16" s="20">
        <f t="shared" ca="1" si="21"/>
        <v>306.94261219800961</v>
      </c>
      <c r="AD16" s="3">
        <f t="shared" ca="1" si="1"/>
        <v>254.47130609900481</v>
      </c>
      <c r="AE16" s="3">
        <f t="shared" ca="1" si="2"/>
        <v>3.0261419902130409</v>
      </c>
      <c r="AF16" s="3">
        <f t="shared" ca="1" si="3"/>
        <v>6.9500198124266035</v>
      </c>
      <c r="AG16" s="3">
        <f t="shared" si="22"/>
        <v>61926.809984523621</v>
      </c>
      <c r="AH16" s="3">
        <f t="shared" si="23"/>
        <v>2.3101516426775544E-2</v>
      </c>
      <c r="AI16" s="3">
        <f t="shared" si="24"/>
        <v>14.345951933479737</v>
      </c>
      <c r="AJ16" s="3">
        <f t="shared" si="4"/>
        <v>9.132145678109492E-2</v>
      </c>
      <c r="AK16" s="3">
        <f t="shared" si="25"/>
        <v>2.3703295096168806</v>
      </c>
      <c r="AL16" s="3">
        <f t="shared" si="26"/>
        <v>26.52264416482144</v>
      </c>
      <c r="AM16" s="3">
        <f t="shared" ca="1" si="5"/>
        <v>278.04963852357082</v>
      </c>
      <c r="AN16" s="3">
        <f t="shared" ca="1" si="27"/>
        <v>306.94261219800916</v>
      </c>
      <c r="AO16">
        <f t="shared" ca="1" si="6"/>
        <v>0.45611131995477311</v>
      </c>
    </row>
    <row r="17" spans="1:41">
      <c r="A17" s="3">
        <v>3.5000000000000003E-2</v>
      </c>
      <c r="B17" s="3">
        <v>1.5880000000000001</v>
      </c>
      <c r="C17" s="3">
        <f t="shared" si="7"/>
        <v>45.371428571428567</v>
      </c>
      <c r="D17" s="3">
        <v>110</v>
      </c>
      <c r="E17" s="3">
        <f t="shared" si="28"/>
        <v>5.2999999999999999E-2</v>
      </c>
      <c r="F17" s="3">
        <f t="shared" si="29"/>
        <v>50</v>
      </c>
      <c r="G17" s="3">
        <f t="shared" si="30"/>
        <v>0</v>
      </c>
      <c r="H17" s="3">
        <f t="shared" si="31"/>
        <v>4.5999999999999999E-2</v>
      </c>
      <c r="I17" s="3">
        <v>293</v>
      </c>
      <c r="J17" s="3">
        <v>287</v>
      </c>
      <c r="K17" s="3">
        <f t="shared" si="32"/>
        <v>9</v>
      </c>
      <c r="L17" s="3">
        <f t="shared" si="33"/>
        <v>0.6</v>
      </c>
      <c r="M17" s="3">
        <v>101</v>
      </c>
      <c r="N17" s="3">
        <f t="shared" si="8"/>
        <v>211</v>
      </c>
      <c r="O17" s="3">
        <f t="shared" si="9"/>
        <v>156</v>
      </c>
      <c r="P17" s="3">
        <f t="shared" si="10"/>
        <v>1.2010797826164514</v>
      </c>
      <c r="Q17" s="3">
        <f t="shared" si="11"/>
        <v>2.5091864765551604</v>
      </c>
      <c r="R17" s="3">
        <f t="shared" si="12"/>
        <v>1.8551331295858058</v>
      </c>
      <c r="S17" s="3">
        <f t="shared" si="13"/>
        <v>6.3225528750485731</v>
      </c>
      <c r="T17" s="3">
        <f t="shared" si="14"/>
        <v>13.208501550844046</v>
      </c>
      <c r="U17" s="3">
        <f t="shared" si="15"/>
        <v>8.5516580553541601</v>
      </c>
      <c r="V17" s="3">
        <f t="shared" si="34"/>
        <v>46712.033393498437</v>
      </c>
      <c r="W17" s="9">
        <f t="shared" si="16"/>
        <v>2.4017698689331329E-2</v>
      </c>
      <c r="X17" s="12">
        <f t="shared" si="17"/>
        <v>1.5369907944597492</v>
      </c>
      <c r="Y17" s="12">
        <f t="shared" si="18"/>
        <v>16.985955219044946</v>
      </c>
      <c r="Z17" s="9">
        <f t="shared" si="0"/>
        <v>3.1505751394587368E-2</v>
      </c>
      <c r="AA17" s="3">
        <f t="shared" si="19"/>
        <v>11.861809560382994</v>
      </c>
      <c r="AB17">
        <f t="shared" si="20"/>
        <v>0.21221743869698625</v>
      </c>
      <c r="AC17" s="20">
        <f t="shared" ca="1" si="21"/>
        <v>312.83571866338315</v>
      </c>
      <c r="AD17" s="3">
        <f t="shared" ca="1" si="1"/>
        <v>257.4178593316916</v>
      </c>
      <c r="AE17" s="3">
        <f t="shared" ca="1" si="2"/>
        <v>3.0611820448287168</v>
      </c>
      <c r="AF17" s="3">
        <f t="shared" ca="1" si="3"/>
        <v>5.1824634860173751</v>
      </c>
      <c r="AG17" s="3">
        <f t="shared" si="22"/>
        <v>46712.033393498437</v>
      </c>
      <c r="AH17" s="3">
        <f t="shared" si="23"/>
        <v>2.4017698689331329E-2</v>
      </c>
      <c r="AI17" s="3">
        <f t="shared" si="24"/>
        <v>11.861809560382994</v>
      </c>
      <c r="AJ17" s="3">
        <f t="shared" si="4"/>
        <v>0.16726337599597521</v>
      </c>
      <c r="AK17" s="3">
        <f t="shared" si="25"/>
        <v>1.5369907944597492</v>
      </c>
      <c r="AL17" s="3">
        <f t="shared" si="26"/>
        <v>16.985955219044946</v>
      </c>
      <c r="AM17" s="3">
        <f t="shared" ca="1" si="5"/>
        <v>294.3127726498783</v>
      </c>
      <c r="AN17" s="3">
        <f t="shared" ca="1" si="27"/>
        <v>312.83571866338298</v>
      </c>
      <c r="AO17">
        <f t="shared" ca="1" si="6"/>
        <v>0.35162225231180216</v>
      </c>
    </row>
    <row r="18" spans="1:41">
      <c r="A18" s="3">
        <v>4.7800000000000002E-2</v>
      </c>
      <c r="B18" s="3">
        <v>2.39</v>
      </c>
      <c r="C18" s="3">
        <f t="shared" si="7"/>
        <v>50</v>
      </c>
      <c r="D18" s="3">
        <v>160</v>
      </c>
      <c r="E18" s="3">
        <f t="shared" si="28"/>
        <v>5.2999999999999999E-2</v>
      </c>
      <c r="F18" s="3">
        <f t="shared" si="29"/>
        <v>50</v>
      </c>
      <c r="G18" s="3">
        <f t="shared" si="30"/>
        <v>0</v>
      </c>
      <c r="H18" s="3">
        <f t="shared" si="31"/>
        <v>4.5999999999999999E-2</v>
      </c>
      <c r="I18" s="3">
        <v>293</v>
      </c>
      <c r="J18" s="3">
        <v>287</v>
      </c>
      <c r="K18" s="3">
        <f t="shared" si="32"/>
        <v>9</v>
      </c>
      <c r="L18" s="3">
        <f t="shared" si="33"/>
        <v>0.6</v>
      </c>
      <c r="M18" s="3">
        <v>101</v>
      </c>
      <c r="N18" s="3">
        <f t="shared" si="8"/>
        <v>261</v>
      </c>
      <c r="O18" s="3">
        <f t="shared" si="9"/>
        <v>181</v>
      </c>
      <c r="P18" s="3">
        <f t="shared" si="10"/>
        <v>1.2010797826164514</v>
      </c>
      <c r="Q18" s="3">
        <f t="shared" si="11"/>
        <v>3.1037804283454826</v>
      </c>
      <c r="R18" s="3">
        <f t="shared" si="12"/>
        <v>2.1524301054809674</v>
      </c>
      <c r="S18" s="3">
        <f t="shared" si="13"/>
        <v>6.98062438830486</v>
      </c>
      <c r="T18" s="3">
        <f t="shared" si="14"/>
        <v>18.03903926086701</v>
      </c>
      <c r="U18" s="3">
        <f t="shared" si="15"/>
        <v>10.065983233964465</v>
      </c>
      <c r="V18" s="3">
        <f t="shared" si="34"/>
        <v>63795.291320263575</v>
      </c>
      <c r="W18" s="9">
        <f t="shared" si="16"/>
        <v>2.3013585114924823E-2</v>
      </c>
      <c r="X18" s="12">
        <f t="shared" si="17"/>
        <v>2.3674994221930872</v>
      </c>
      <c r="Y18" s="12">
        <f t="shared" si="18"/>
        <v>30.031387889932958</v>
      </c>
      <c r="Z18" s="9">
        <f t="shared" si="0"/>
        <v>2.4807263225274843E-2</v>
      </c>
      <c r="AA18" s="3">
        <f t="shared" si="19"/>
        <v>13.96229542697141</v>
      </c>
      <c r="AB18">
        <f t="shared" si="20"/>
        <v>0.17541384049271508</v>
      </c>
      <c r="AC18" s="20">
        <f t="shared" ca="1" si="21"/>
        <v>344.22398332480304</v>
      </c>
      <c r="AD18" s="3">
        <f t="shared" ca="1" si="1"/>
        <v>273.11199166240152</v>
      </c>
      <c r="AE18" s="3">
        <f t="shared" ca="1" si="2"/>
        <v>3.2478147680774581</v>
      </c>
      <c r="AF18" s="3">
        <f t="shared" ca="1" si="3"/>
        <v>6.6710471197460404</v>
      </c>
      <c r="AG18" s="3">
        <f t="shared" si="22"/>
        <v>63795.291320263575</v>
      </c>
      <c r="AH18" s="3">
        <f t="shared" si="23"/>
        <v>2.3013585114924823E-2</v>
      </c>
      <c r="AI18" s="3">
        <f t="shared" si="24"/>
        <v>13.96229542697141</v>
      </c>
      <c r="AJ18" s="3">
        <f t="shared" si="4"/>
        <v>9.1473996246977676E-2</v>
      </c>
      <c r="AK18" s="3">
        <f t="shared" si="25"/>
        <v>2.3674994221930872</v>
      </c>
      <c r="AL18" s="3">
        <f t="shared" si="26"/>
        <v>30.031387889932958</v>
      </c>
      <c r="AM18" s="3">
        <f t="shared" ca="1" si="5"/>
        <v>311.82509601267679</v>
      </c>
      <c r="AN18" s="3">
        <f t="shared" ca="1" si="27"/>
        <v>344.22398332480282</v>
      </c>
      <c r="AO18">
        <f t="shared" ca="1" si="6"/>
        <v>0.46481363225939787</v>
      </c>
    </row>
    <row r="19" spans="1:41">
      <c r="A19" s="3">
        <v>3.8199999999999998E-2</v>
      </c>
      <c r="B19" s="3">
        <v>2.177</v>
      </c>
      <c r="C19" s="3">
        <f t="shared" si="7"/>
        <v>56.989528795811523</v>
      </c>
      <c r="D19" s="3">
        <v>135</v>
      </c>
      <c r="E19" s="3">
        <f t="shared" si="28"/>
        <v>5.2999999999999999E-2</v>
      </c>
      <c r="F19" s="3">
        <f t="shared" si="29"/>
        <v>50</v>
      </c>
      <c r="G19" s="3">
        <f t="shared" si="30"/>
        <v>0</v>
      </c>
      <c r="H19" s="3">
        <f t="shared" si="31"/>
        <v>4.5999999999999999E-2</v>
      </c>
      <c r="I19" s="3">
        <v>293</v>
      </c>
      <c r="J19" s="3">
        <v>287</v>
      </c>
      <c r="K19" s="3">
        <f t="shared" si="32"/>
        <v>9</v>
      </c>
      <c r="L19" s="3">
        <f t="shared" si="33"/>
        <v>0.6</v>
      </c>
      <c r="M19" s="3">
        <v>101</v>
      </c>
      <c r="N19" s="3">
        <f t="shared" si="8"/>
        <v>236</v>
      </c>
      <c r="O19" s="3">
        <f t="shared" si="9"/>
        <v>168.5</v>
      </c>
      <c r="P19" s="3">
        <f t="shared" si="10"/>
        <v>1.2010797826164514</v>
      </c>
      <c r="Q19" s="3">
        <f t="shared" si="11"/>
        <v>2.8064834524503217</v>
      </c>
      <c r="R19" s="3">
        <f t="shared" si="12"/>
        <v>2.0037816175333862</v>
      </c>
      <c r="S19" s="3">
        <f t="shared" si="13"/>
        <v>6.169617516158171</v>
      </c>
      <c r="T19" s="3">
        <f t="shared" si="14"/>
        <v>14.416135978349786</v>
      </c>
      <c r="U19" s="3">
        <f t="shared" si="15"/>
        <v>8.6411260166963135</v>
      </c>
      <c r="V19" s="3">
        <f t="shared" si="34"/>
        <v>50982.847875189713</v>
      </c>
      <c r="W19" s="9">
        <f t="shared" si="16"/>
        <v>2.3717009748902652E-2</v>
      </c>
      <c r="X19" s="12">
        <f t="shared" si="17"/>
        <v>1.6738446040345634</v>
      </c>
      <c r="Y19" s="12">
        <f t="shared" si="18"/>
        <v>23.426338233685613</v>
      </c>
      <c r="Z19" s="9">
        <f t="shared" si="0"/>
        <v>2.7324152420519082E-2</v>
      </c>
      <c r="AA19" s="3">
        <f t="shared" si="19"/>
        <v>11.985908526025321</v>
      </c>
      <c r="AB19">
        <f t="shared" si="20"/>
        <v>0.2062738774421021</v>
      </c>
      <c r="AC19" s="20">
        <f t="shared" ca="1" si="21"/>
        <v>374.304063446084</v>
      </c>
      <c r="AD19" s="3">
        <f t="shared" ca="1" si="1"/>
        <v>288.152031723042</v>
      </c>
      <c r="AE19" s="3">
        <f t="shared" ca="1" si="2"/>
        <v>3.426669105172278</v>
      </c>
      <c r="AF19" s="3">
        <f t="shared" ca="1" si="3"/>
        <v>5.0529913848145096</v>
      </c>
      <c r="AG19" s="3">
        <f t="shared" si="22"/>
        <v>50982.847875189713</v>
      </c>
      <c r="AH19" s="3">
        <f t="shared" si="23"/>
        <v>2.3717009748902652E-2</v>
      </c>
      <c r="AI19" s="3">
        <f t="shared" si="24"/>
        <v>11.985908526025321</v>
      </c>
      <c r="AJ19" s="3">
        <f t="shared" si="4"/>
        <v>0.14847405558717258</v>
      </c>
      <c r="AK19" s="3">
        <f t="shared" si="25"/>
        <v>1.6738446040345634</v>
      </c>
      <c r="AL19" s="3">
        <f t="shared" si="26"/>
        <v>23.426338233685613</v>
      </c>
      <c r="AM19" s="3">
        <f t="shared" ca="1" si="5"/>
        <v>349.20388060836365</v>
      </c>
      <c r="AN19" s="3">
        <f t="shared" ca="1" si="27"/>
        <v>374.30406344608383</v>
      </c>
      <c r="AO19">
        <f t="shared" ca="1" si="6"/>
        <v>0.3606693412759221</v>
      </c>
    </row>
    <row r="20" spans="1:41">
      <c r="A20" s="3">
        <v>2.8500000000000001E-2</v>
      </c>
      <c r="B20" s="3">
        <v>1.6220000000000001</v>
      </c>
      <c r="C20" s="3">
        <f t="shared" si="7"/>
        <v>56.912280701754391</v>
      </c>
      <c r="D20" s="3">
        <v>110</v>
      </c>
      <c r="E20" s="3">
        <f t="shared" si="28"/>
        <v>5.2999999999999999E-2</v>
      </c>
      <c r="F20" s="3">
        <f t="shared" si="29"/>
        <v>50</v>
      </c>
      <c r="G20" s="3">
        <f t="shared" si="30"/>
        <v>0</v>
      </c>
      <c r="H20" s="3">
        <f t="shared" si="31"/>
        <v>4.5999999999999999E-2</v>
      </c>
      <c r="I20" s="3">
        <v>293</v>
      </c>
      <c r="J20" s="3">
        <v>287</v>
      </c>
      <c r="K20" s="3">
        <f t="shared" si="32"/>
        <v>9</v>
      </c>
      <c r="L20" s="3">
        <f t="shared" si="33"/>
        <v>0.6</v>
      </c>
      <c r="M20" s="3">
        <v>101</v>
      </c>
      <c r="N20" s="3">
        <f t="shared" si="8"/>
        <v>211</v>
      </c>
      <c r="O20" s="3">
        <f t="shared" si="9"/>
        <v>156</v>
      </c>
      <c r="P20" s="3">
        <f t="shared" si="10"/>
        <v>1.2010797826164514</v>
      </c>
      <c r="Q20" s="3">
        <f t="shared" si="11"/>
        <v>2.5091864765551604</v>
      </c>
      <c r="R20" s="3">
        <f t="shared" si="12"/>
        <v>1.8551331295858058</v>
      </c>
      <c r="S20" s="3">
        <f t="shared" si="13"/>
        <v>5.1483644839681233</v>
      </c>
      <c r="T20" s="3">
        <f t="shared" si="14"/>
        <v>10.755494119973008</v>
      </c>
      <c r="U20" s="3">
        <f t="shared" si="15"/>
        <v>6.9634929879312448</v>
      </c>
      <c r="V20" s="3">
        <f t="shared" si="34"/>
        <v>38036.941477563007</v>
      </c>
      <c r="W20" s="9">
        <f t="shared" si="16"/>
        <v>2.4785777275655035E-2</v>
      </c>
      <c r="X20" s="12">
        <f t="shared" si="17"/>
        <v>1.0517101090161485</v>
      </c>
      <c r="Y20" s="12">
        <f t="shared" si="18"/>
        <v>14.06577931586058</v>
      </c>
      <c r="Z20" s="9">
        <f t="shared" si="0"/>
        <v>3.9290420075138908E-2</v>
      </c>
      <c r="AA20" s="3">
        <f t="shared" si="19"/>
        <v>9.6589020705975805</v>
      </c>
      <c r="AB20">
        <f t="shared" si="20"/>
        <v>0.29640782667782772</v>
      </c>
      <c r="AC20" s="20">
        <f t="shared" ca="1" si="21"/>
        <v>381.84752660278878</v>
      </c>
      <c r="AD20" s="3">
        <f t="shared" ca="1" si="1"/>
        <v>291.92376330139439</v>
      </c>
      <c r="AE20" s="3">
        <f t="shared" ca="1" si="2"/>
        <v>3.4715220808575755</v>
      </c>
      <c r="AF20" s="3">
        <f t="shared" ca="1" si="3"/>
        <v>3.7211938275669842</v>
      </c>
      <c r="AG20" s="3">
        <f t="shared" si="22"/>
        <v>38036.941477563007</v>
      </c>
      <c r="AH20" s="3">
        <f t="shared" si="23"/>
        <v>2.4785777275655035E-2</v>
      </c>
      <c r="AI20" s="3">
        <f t="shared" si="24"/>
        <v>9.6589020705975805</v>
      </c>
      <c r="AJ20" s="3">
        <f t="shared" si="4"/>
        <v>0.2841789058315552</v>
      </c>
      <c r="AK20" s="3">
        <f t="shared" si="25"/>
        <v>1.0517101090161485</v>
      </c>
      <c r="AL20" s="3">
        <f t="shared" si="26"/>
        <v>14.06577931586058</v>
      </c>
      <c r="AM20" s="3">
        <f t="shared" ca="1" si="5"/>
        <v>366.73003717791187</v>
      </c>
      <c r="AN20" s="3">
        <f t="shared" ca="1" si="27"/>
        <v>381.84752660278861</v>
      </c>
      <c r="AO20">
        <f t="shared" ca="1" si="6"/>
        <v>0.28807309812543558</v>
      </c>
    </row>
    <row r="21" spans="1:41">
      <c r="A21" s="3">
        <v>9.2899999999999996E-2</v>
      </c>
      <c r="B21" s="3">
        <v>2.56</v>
      </c>
      <c r="C21" s="3">
        <f t="shared" si="7"/>
        <v>27.556512378902045</v>
      </c>
      <c r="D21" s="3">
        <v>235</v>
      </c>
      <c r="E21" s="3">
        <f t="shared" si="28"/>
        <v>5.2999999999999999E-2</v>
      </c>
      <c r="F21" s="3">
        <f t="shared" si="29"/>
        <v>50</v>
      </c>
      <c r="G21" s="3">
        <f t="shared" si="30"/>
        <v>0</v>
      </c>
      <c r="H21" s="3">
        <f t="shared" si="31"/>
        <v>4.5999999999999999E-2</v>
      </c>
      <c r="I21" s="3">
        <v>293</v>
      </c>
      <c r="J21" s="3">
        <v>287</v>
      </c>
      <c r="K21" s="3">
        <f t="shared" si="32"/>
        <v>9</v>
      </c>
      <c r="L21" s="3">
        <f t="shared" si="33"/>
        <v>0.6</v>
      </c>
      <c r="M21" s="3">
        <v>101</v>
      </c>
      <c r="N21" s="3">
        <f t="shared" si="8"/>
        <v>336</v>
      </c>
      <c r="O21" s="3">
        <f t="shared" si="9"/>
        <v>218.5</v>
      </c>
      <c r="P21" s="3">
        <f t="shared" si="10"/>
        <v>1.2010797826164514</v>
      </c>
      <c r="Q21" s="3">
        <f t="shared" si="11"/>
        <v>3.9956713560309662</v>
      </c>
      <c r="R21" s="3">
        <f t="shared" si="12"/>
        <v>2.5983755693237089</v>
      </c>
      <c r="S21" s="3">
        <f t="shared" si="13"/>
        <v>10.538609625970629</v>
      </c>
      <c r="T21" s="3">
        <f t="shared" si="14"/>
        <v>35.059136973526051</v>
      </c>
      <c r="U21" s="3">
        <f t="shared" si="15"/>
        <v>16.205825328723712</v>
      </c>
      <c r="V21" s="3">
        <f t="shared" si="34"/>
        <v>123987.08292160011</v>
      </c>
      <c r="W21" s="9">
        <f t="shared" si="16"/>
        <v>2.1422852523383665E-2</v>
      </c>
      <c r="X21" s="12">
        <f t="shared" si="17"/>
        <v>6.8958160618780422</v>
      </c>
      <c r="Y21" s="12">
        <f t="shared" si="18"/>
        <v>52.61543452782869</v>
      </c>
      <c r="Z21" s="9">
        <f t="shared" si="0"/>
        <v>1.9784116337961722E-2</v>
      </c>
      <c r="AA21" s="3">
        <f t="shared" si="19"/>
        <v>22.478730156638697</v>
      </c>
      <c r="AB21">
        <f t="shared" si="20"/>
        <v>0.10385532827652959</v>
      </c>
      <c r="AC21" s="20">
        <f t="shared" ca="1" si="21"/>
        <v>239.76938779632377</v>
      </c>
      <c r="AD21" s="3">
        <f t="shared" ca="1" si="1"/>
        <v>220.88469389816188</v>
      </c>
      <c r="AE21" s="3">
        <f t="shared" ca="1" si="2"/>
        <v>2.6267340606980758</v>
      </c>
      <c r="AF21" s="3">
        <f t="shared" ca="1" si="3"/>
        <v>16.030865569882742</v>
      </c>
      <c r="AG21" s="3">
        <f t="shared" si="22"/>
        <v>123987.08292160011</v>
      </c>
      <c r="AH21" s="3">
        <f t="shared" si="23"/>
        <v>2.1422852523383665E-2</v>
      </c>
      <c r="AI21" s="3">
        <f t="shared" si="24"/>
        <v>22.478730156638697</v>
      </c>
      <c r="AJ21" s="3">
        <f t="shared" si="4"/>
        <v>2.0543594693087926E-2</v>
      </c>
      <c r="AK21" s="3">
        <f t="shared" si="25"/>
        <v>6.8958160618780422</v>
      </c>
      <c r="AL21" s="3">
        <f t="shared" si="26"/>
        <v>52.61543452782869</v>
      </c>
      <c r="AM21" s="3">
        <f t="shared" ca="1" si="5"/>
        <v>180.25813720661705</v>
      </c>
      <c r="AN21" s="3">
        <f t="shared" ca="1" si="27"/>
        <v>239.76938779632377</v>
      </c>
      <c r="AO21">
        <f t="shared" ca="1" si="6"/>
        <v>0.98010843736075592</v>
      </c>
    </row>
    <row r="22" spans="1:41">
      <c r="A22" s="3">
        <v>7.4300000000000005E-2</v>
      </c>
      <c r="B22" s="3">
        <v>2.4300000000000002</v>
      </c>
      <c r="C22" s="3">
        <f t="shared" si="7"/>
        <v>32.705248990578738</v>
      </c>
      <c r="D22" s="3">
        <v>190</v>
      </c>
      <c r="E22" s="3">
        <f t="shared" si="28"/>
        <v>5.2999999999999999E-2</v>
      </c>
      <c r="F22" s="3">
        <f t="shared" si="29"/>
        <v>50</v>
      </c>
      <c r="G22" s="3">
        <f t="shared" si="30"/>
        <v>0</v>
      </c>
      <c r="H22" s="3">
        <f t="shared" si="31"/>
        <v>4.5999999999999999E-2</v>
      </c>
      <c r="I22" s="3">
        <v>293</v>
      </c>
      <c r="J22" s="3">
        <v>287</v>
      </c>
      <c r="K22" s="3">
        <f t="shared" si="32"/>
        <v>9</v>
      </c>
      <c r="L22" s="3">
        <f t="shared" si="33"/>
        <v>0.6</v>
      </c>
      <c r="M22" s="3">
        <v>101</v>
      </c>
      <c r="N22" s="3">
        <f t="shared" si="8"/>
        <v>291</v>
      </c>
      <c r="O22" s="3">
        <f t="shared" si="9"/>
        <v>196</v>
      </c>
      <c r="P22" s="3">
        <f t="shared" si="10"/>
        <v>1.2010797826164514</v>
      </c>
      <c r="Q22" s="3">
        <f t="shared" si="11"/>
        <v>3.4605367994196765</v>
      </c>
      <c r="R22" s="3">
        <f t="shared" si="12"/>
        <v>2.3308082910180636</v>
      </c>
      <c r="S22" s="3">
        <f t="shared" si="13"/>
        <v>9.7320135677956774</v>
      </c>
      <c r="T22" s="3">
        <f t="shared" si="14"/>
        <v>28.039761863648931</v>
      </c>
      <c r="U22" s="3">
        <f t="shared" si="15"/>
        <v>14.449060960349708</v>
      </c>
      <c r="V22" s="3">
        <f t="shared" si="34"/>
        <v>99162.973746769523</v>
      </c>
      <c r="W22" s="9">
        <f t="shared" si="16"/>
        <v>2.1883212228086847E-2</v>
      </c>
      <c r="X22" s="12">
        <f t="shared" si="17"/>
        <v>5.0229749500777707</v>
      </c>
      <c r="Y22" s="12">
        <f t="shared" si="18"/>
        <v>44.284026796308439</v>
      </c>
      <c r="Z22" s="9">
        <f t="shared" si="0"/>
        <v>1.8741531833236784E-2</v>
      </c>
      <c r="AA22" s="3">
        <f t="shared" si="19"/>
        <v>20.041962427476268</v>
      </c>
      <c r="AB22">
        <f t="shared" si="20"/>
        <v>0.10718001533492895</v>
      </c>
      <c r="AC22" s="20">
        <f t="shared" ca="1" si="21"/>
        <v>255.18161378054032</v>
      </c>
      <c r="AD22" s="3">
        <f t="shared" ca="1" si="1"/>
        <v>228.59080689027016</v>
      </c>
      <c r="AE22" s="3">
        <f t="shared" ca="1" si="2"/>
        <v>2.7183742242364839</v>
      </c>
      <c r="AF22" s="3">
        <f t="shared" ca="1" si="3"/>
        <v>12.38901943063698</v>
      </c>
      <c r="AG22" s="3">
        <f t="shared" si="22"/>
        <v>99162.973746769523</v>
      </c>
      <c r="AH22" s="3">
        <f t="shared" si="23"/>
        <v>2.1883212228086847E-2</v>
      </c>
      <c r="AI22" s="3">
        <f t="shared" si="24"/>
        <v>20.041962427476268</v>
      </c>
      <c r="AJ22" s="3">
        <f t="shared" si="4"/>
        <v>3.1984390794732212E-2</v>
      </c>
      <c r="AK22" s="3">
        <f t="shared" si="25"/>
        <v>5.0229749500777707</v>
      </c>
      <c r="AL22" s="3">
        <f t="shared" si="26"/>
        <v>44.284026796308439</v>
      </c>
      <c r="AM22" s="3">
        <f t="shared" ca="1" si="5"/>
        <v>205.87461203415421</v>
      </c>
      <c r="AN22" s="3">
        <f t="shared" ca="1" si="27"/>
        <v>255.18161378054043</v>
      </c>
      <c r="AO22">
        <f t="shared" ca="1" si="6"/>
        <v>0.7445677499453488</v>
      </c>
    </row>
    <row r="23" spans="1:41">
      <c r="A23" s="3">
        <v>5.6000000000000001E-2</v>
      </c>
      <c r="B23" s="3">
        <v>1.95</v>
      </c>
      <c r="C23" s="3">
        <f t="shared" si="7"/>
        <v>34.821428571428569</v>
      </c>
      <c r="D23" s="3">
        <v>150</v>
      </c>
      <c r="E23" s="3">
        <f t="shared" si="28"/>
        <v>5.2999999999999999E-2</v>
      </c>
      <c r="F23" s="3">
        <f t="shared" si="29"/>
        <v>50</v>
      </c>
      <c r="G23" s="3">
        <f t="shared" si="30"/>
        <v>0</v>
      </c>
      <c r="H23" s="3">
        <f t="shared" si="31"/>
        <v>4.5999999999999999E-2</v>
      </c>
      <c r="I23" s="3">
        <v>293</v>
      </c>
      <c r="J23" s="3">
        <v>287</v>
      </c>
      <c r="K23" s="3">
        <f t="shared" si="32"/>
        <v>9</v>
      </c>
      <c r="L23" s="3">
        <f t="shared" si="33"/>
        <v>0.6</v>
      </c>
      <c r="M23" s="3">
        <v>101</v>
      </c>
      <c r="N23" s="3">
        <f t="shared" si="8"/>
        <v>251</v>
      </c>
      <c r="O23" s="3">
        <f t="shared" si="9"/>
        <v>176</v>
      </c>
      <c r="P23" s="3">
        <f t="shared" si="10"/>
        <v>1.2010797826164514</v>
      </c>
      <c r="Q23" s="3">
        <f t="shared" si="11"/>
        <v>2.984861637987418</v>
      </c>
      <c r="R23" s="3">
        <f t="shared" si="12"/>
        <v>2.0929707103019348</v>
      </c>
      <c r="S23" s="3">
        <f t="shared" si="13"/>
        <v>8.5039595642087598</v>
      </c>
      <c r="T23" s="3">
        <f t="shared" si="14"/>
        <v>21.133602481350472</v>
      </c>
      <c r="U23" s="3">
        <f t="shared" si="15"/>
        <v>12.127805969411352</v>
      </c>
      <c r="V23" s="3">
        <f t="shared" si="34"/>
        <v>74739.253429597491</v>
      </c>
      <c r="W23" s="9">
        <f t="shared" si="16"/>
        <v>2.2571292076567596E-2</v>
      </c>
      <c r="X23" s="12">
        <f t="shared" si="17"/>
        <v>3.277541434580316</v>
      </c>
      <c r="Y23" s="12">
        <f t="shared" si="18"/>
        <v>29.773802063670242</v>
      </c>
      <c r="Z23" s="9">
        <f t="shared" si="0"/>
        <v>2.3129001409364927E-2</v>
      </c>
      <c r="AA23" s="3">
        <f t="shared" si="19"/>
        <v>16.822202649270423</v>
      </c>
      <c r="AB23">
        <f t="shared" si="20"/>
        <v>0.13648350744681109</v>
      </c>
      <c r="AC23" s="20">
        <f t="shared" ca="1" si="21"/>
        <v>257.82598128147856</v>
      </c>
      <c r="AD23" s="3">
        <f t="shared" ca="1" si="1"/>
        <v>229.91299064073928</v>
      </c>
      <c r="AE23" s="3">
        <f t="shared" ca="1" si="2"/>
        <v>2.7340974734601717</v>
      </c>
      <c r="AF23" s="3">
        <f t="shared" ca="1" si="3"/>
        <v>9.2839201676591898</v>
      </c>
      <c r="AG23" s="3">
        <f t="shared" si="22"/>
        <v>74739.253429597491</v>
      </c>
      <c r="AH23" s="3">
        <f t="shared" si="23"/>
        <v>2.2571292076567596E-2</v>
      </c>
      <c r="AI23" s="3">
        <f t="shared" si="24"/>
        <v>16.822202649270423</v>
      </c>
      <c r="AJ23" s="3">
        <f t="shared" si="4"/>
        <v>5.8071065533605484E-2</v>
      </c>
      <c r="AK23" s="3">
        <f t="shared" si="25"/>
        <v>3.277541434580316</v>
      </c>
      <c r="AL23" s="3">
        <f t="shared" si="26"/>
        <v>29.773802063670242</v>
      </c>
      <c r="AM23" s="3">
        <f t="shared" ca="1" si="5"/>
        <v>224.77463778322797</v>
      </c>
      <c r="AN23" s="3">
        <f t="shared" ca="1" si="27"/>
        <v>257.82598128147856</v>
      </c>
      <c r="AO23">
        <f t="shared" ca="1" si="6"/>
        <v>0.58178775953630224</v>
      </c>
    </row>
    <row r="24" spans="1:41">
      <c r="A24" s="3">
        <v>0.11700000000000001</v>
      </c>
      <c r="B24" s="3">
        <v>3.59</v>
      </c>
      <c r="C24" s="3">
        <f t="shared" si="7"/>
        <v>30.683760683760681</v>
      </c>
      <c r="D24" s="3">
        <v>320</v>
      </c>
      <c r="E24" s="3">
        <f t="shared" si="28"/>
        <v>5.2999999999999999E-2</v>
      </c>
      <c r="F24" s="3">
        <f t="shared" si="29"/>
        <v>50</v>
      </c>
      <c r="G24" s="3">
        <f t="shared" si="30"/>
        <v>0</v>
      </c>
      <c r="H24" s="3">
        <f t="shared" si="31"/>
        <v>4.5999999999999999E-2</v>
      </c>
      <c r="I24" s="3">
        <v>293</v>
      </c>
      <c r="J24" s="3">
        <v>287</v>
      </c>
      <c r="K24" s="3">
        <f t="shared" si="32"/>
        <v>9</v>
      </c>
      <c r="L24" s="3">
        <f t="shared" si="33"/>
        <v>0.6</v>
      </c>
      <c r="M24" s="3">
        <v>101</v>
      </c>
      <c r="N24" s="3">
        <f t="shared" si="8"/>
        <v>421</v>
      </c>
      <c r="O24" s="3">
        <f t="shared" si="9"/>
        <v>261</v>
      </c>
      <c r="P24" s="3">
        <f t="shared" si="10"/>
        <v>1.2010797826164514</v>
      </c>
      <c r="Q24" s="3">
        <f t="shared" si="11"/>
        <v>5.0064810740745145</v>
      </c>
      <c r="R24" s="3">
        <f t="shared" si="12"/>
        <v>3.1037804283454826</v>
      </c>
      <c r="S24" s="3">
        <f t="shared" si="13"/>
        <v>10.592796934260205</v>
      </c>
      <c r="T24" s="3">
        <f t="shared" si="14"/>
        <v>44.154133755678664</v>
      </c>
      <c r="U24" s="3">
        <f t="shared" si="15"/>
        <v>17.086465552963777</v>
      </c>
      <c r="V24" s="3">
        <f t="shared" si="34"/>
        <v>156151.65448683762</v>
      </c>
      <c r="W24" s="9">
        <f t="shared" si="16"/>
        <v>2.1015832213717466E-2</v>
      </c>
      <c r="X24" s="12">
        <f t="shared" si="17"/>
        <v>8.9826854585551565</v>
      </c>
      <c r="Y24" s="12">
        <f t="shared" si="18"/>
        <v>77.516820217935631</v>
      </c>
      <c r="Z24" s="9">
        <f t="shared" si="0"/>
        <v>1.7804083295356932E-2</v>
      </c>
      <c r="AA24" s="3">
        <f t="shared" si="19"/>
        <v>23.700246097001681</v>
      </c>
      <c r="AB24">
        <f t="shared" si="20"/>
        <v>9.8622023915403867E-2</v>
      </c>
      <c r="AC24" s="20">
        <f t="shared" ca="1" si="21"/>
        <v>285.78719148674867</v>
      </c>
      <c r="AD24" s="3">
        <f t="shared" ca="1" si="1"/>
        <v>243.89359574337433</v>
      </c>
      <c r="AE24" s="3">
        <f t="shared" ca="1" si="2"/>
        <v>2.9003531381880858</v>
      </c>
      <c r="AF24" s="3">
        <f t="shared" ca="1" si="3"/>
        <v>18.28488975174206</v>
      </c>
      <c r="AG24" s="3">
        <f t="shared" si="22"/>
        <v>156151.65448683762</v>
      </c>
      <c r="AH24" s="3">
        <f t="shared" si="23"/>
        <v>2.1015832213717466E-2</v>
      </c>
      <c r="AI24" s="3">
        <f t="shared" si="24"/>
        <v>23.700246097001681</v>
      </c>
      <c r="AJ24" s="3">
        <f t="shared" si="4"/>
        <v>1.4199471043100128E-2</v>
      </c>
      <c r="AK24" s="3">
        <f t="shared" si="25"/>
        <v>8.9826854585551565</v>
      </c>
      <c r="AL24" s="3">
        <f t="shared" si="26"/>
        <v>77.516820217935631</v>
      </c>
      <c r="AM24" s="3">
        <f t="shared" ca="1" si="5"/>
        <v>199.28768581025773</v>
      </c>
      <c r="AN24" s="3">
        <f t="shared" ca="1" si="27"/>
        <v>285.7871914867485</v>
      </c>
      <c r="AO24">
        <f t="shared" ca="1" si="6"/>
        <v>1.119714282278595</v>
      </c>
    </row>
    <row r="25" spans="1:41">
      <c r="A25" s="3">
        <v>8.5800000000000001E-2</v>
      </c>
      <c r="B25" s="3">
        <v>3.3290000000000002</v>
      </c>
      <c r="C25" s="3">
        <f t="shared" si="7"/>
        <v>38.799533799533798</v>
      </c>
      <c r="D25" s="3">
        <v>260</v>
      </c>
      <c r="E25" s="3">
        <f t="shared" si="28"/>
        <v>5.2999999999999999E-2</v>
      </c>
      <c r="F25" s="3">
        <f t="shared" si="29"/>
        <v>50</v>
      </c>
      <c r="G25" s="3">
        <f t="shared" si="30"/>
        <v>0</v>
      </c>
      <c r="H25" s="3">
        <f t="shared" si="31"/>
        <v>4.5999999999999999E-2</v>
      </c>
      <c r="I25" s="3">
        <v>293</v>
      </c>
      <c r="J25" s="3">
        <v>287</v>
      </c>
      <c r="K25" s="3">
        <f t="shared" si="32"/>
        <v>9</v>
      </c>
      <c r="L25" s="3">
        <f t="shared" si="33"/>
        <v>0.6</v>
      </c>
      <c r="M25" s="3">
        <v>101</v>
      </c>
      <c r="N25" s="3">
        <f t="shared" si="8"/>
        <v>361</v>
      </c>
      <c r="O25" s="3">
        <f t="shared" si="9"/>
        <v>231</v>
      </c>
      <c r="P25" s="3">
        <f t="shared" si="10"/>
        <v>1.2010797826164514</v>
      </c>
      <c r="Q25" s="3">
        <f t="shared" si="11"/>
        <v>4.2929683319261276</v>
      </c>
      <c r="R25" s="3">
        <f t="shared" si="12"/>
        <v>2.7470240572712896</v>
      </c>
      <c r="S25" s="3">
        <f t="shared" si="13"/>
        <v>9.0591399081364745</v>
      </c>
      <c r="T25" s="3">
        <f t="shared" si="14"/>
        <v>32.379698087497687</v>
      </c>
      <c r="U25" s="3">
        <f t="shared" si="15"/>
        <v>14.157357172455701</v>
      </c>
      <c r="V25" s="3">
        <f t="shared" si="34"/>
        <v>114511.21329034759</v>
      </c>
      <c r="W25" s="9">
        <f t="shared" si="16"/>
        <v>2.1578821094291035E-2</v>
      </c>
      <c r="X25" s="12">
        <f t="shared" si="17"/>
        <v>5.6042654024152618</v>
      </c>
      <c r="Y25" s="12">
        <f t="shared" si="18"/>
        <v>59.165506899888186</v>
      </c>
      <c r="Z25" s="9">
        <f t="shared" si="0"/>
        <v>1.9374458527690947E-2</v>
      </c>
      <c r="AA25" s="3">
        <f t="shared" si="19"/>
        <v>19.637346766087106</v>
      </c>
      <c r="AB25">
        <f t="shared" si="20"/>
        <v>0.12068209129881916</v>
      </c>
      <c r="AC25" s="20">
        <f t="shared" ca="1" si="21"/>
        <v>312.92193775843123</v>
      </c>
      <c r="AD25" s="3">
        <f t="shared" ca="1" si="1"/>
        <v>257.46096887921561</v>
      </c>
      <c r="AE25" s="3">
        <f t="shared" ca="1" si="2"/>
        <v>3.0616946983531603</v>
      </c>
      <c r="AF25" s="3">
        <f t="shared" ca="1" si="3"/>
        <v>12.702311814772623</v>
      </c>
      <c r="AG25" s="3">
        <f t="shared" si="22"/>
        <v>114511.21329034759</v>
      </c>
      <c r="AH25" s="3">
        <f t="shared" si="23"/>
        <v>2.1578821094291035E-2</v>
      </c>
      <c r="AI25" s="3">
        <f t="shared" si="24"/>
        <v>19.637346766087106</v>
      </c>
      <c r="AJ25" s="3">
        <f t="shared" si="4"/>
        <v>2.7447323542937399E-2</v>
      </c>
      <c r="AK25" s="3">
        <f t="shared" si="25"/>
        <v>5.6042654024152618</v>
      </c>
      <c r="AL25" s="3">
        <f t="shared" si="26"/>
        <v>59.165506899888186</v>
      </c>
      <c r="AM25" s="3">
        <f t="shared" ca="1" si="5"/>
        <v>248.15216545612776</v>
      </c>
      <c r="AN25" s="3">
        <f t="shared" ca="1" si="27"/>
        <v>312.92193775843123</v>
      </c>
      <c r="AO25">
        <f t="shared" ca="1" si="6"/>
        <v>0.83087814763793966</v>
      </c>
    </row>
    <row r="26" spans="1:41">
      <c r="A26" s="3">
        <v>8.2199999999999995E-2</v>
      </c>
      <c r="B26" s="3">
        <v>3.073</v>
      </c>
      <c r="C26" s="3">
        <f t="shared" si="7"/>
        <v>37.384428223844282</v>
      </c>
      <c r="D26" s="3">
        <v>260</v>
      </c>
      <c r="E26" s="3">
        <f t="shared" si="28"/>
        <v>5.2999999999999999E-2</v>
      </c>
      <c r="F26" s="3">
        <f t="shared" si="29"/>
        <v>50</v>
      </c>
      <c r="G26" s="3">
        <f t="shared" si="30"/>
        <v>0</v>
      </c>
      <c r="H26" s="3">
        <f t="shared" si="31"/>
        <v>4.5999999999999999E-2</v>
      </c>
      <c r="I26" s="3">
        <v>293</v>
      </c>
      <c r="J26" s="3">
        <v>287</v>
      </c>
      <c r="K26" s="3">
        <f t="shared" si="32"/>
        <v>9</v>
      </c>
      <c r="L26" s="3">
        <f t="shared" si="33"/>
        <v>0.6</v>
      </c>
      <c r="M26" s="3">
        <v>101</v>
      </c>
      <c r="N26" s="3">
        <f t="shared" si="8"/>
        <v>361</v>
      </c>
      <c r="O26" s="3">
        <f t="shared" si="9"/>
        <v>231</v>
      </c>
      <c r="P26" s="3">
        <f t="shared" si="10"/>
        <v>1.2010797826164514</v>
      </c>
      <c r="Q26" s="3">
        <f t="shared" si="11"/>
        <v>4.2929683319261276</v>
      </c>
      <c r="R26" s="3">
        <f t="shared" si="12"/>
        <v>2.7470240572712896</v>
      </c>
      <c r="S26" s="3">
        <f t="shared" si="13"/>
        <v>8.6790361357671113</v>
      </c>
      <c r="T26" s="3">
        <f t="shared" si="14"/>
        <v>31.021109356553726</v>
      </c>
      <c r="U26" s="3">
        <f t="shared" si="15"/>
        <v>13.563342186198819</v>
      </c>
      <c r="V26" s="3">
        <f t="shared" si="34"/>
        <v>109706.54699844487</v>
      </c>
      <c r="W26" s="9">
        <f t="shared" si="16"/>
        <v>2.1666450229595468E-2</v>
      </c>
      <c r="X26" s="12">
        <f t="shared" si="17"/>
        <v>5.1647321416060086</v>
      </c>
      <c r="Y26" s="12">
        <f t="shared" si="18"/>
        <v>52.373878923096235</v>
      </c>
      <c r="Z26" s="9">
        <f t="shared" si="0"/>
        <v>2.2719116058276392E-2</v>
      </c>
      <c r="AA26" s="3">
        <f t="shared" si="19"/>
        <v>18.813402146531004</v>
      </c>
      <c r="AB26">
        <f t="shared" si="20"/>
        <v>0.13891105236326112</v>
      </c>
      <c r="AC26" s="20">
        <f t="shared" ca="1" si="21"/>
        <v>306.58569223350923</v>
      </c>
      <c r="AD26" s="3">
        <f t="shared" ca="1" si="1"/>
        <v>254.29284611675462</v>
      </c>
      <c r="AE26" s="3">
        <f t="shared" ca="1" si="2"/>
        <v>3.0240197656913894</v>
      </c>
      <c r="AF26" s="3">
        <f t="shared" ca="1" si="3"/>
        <v>12.320960234852214</v>
      </c>
      <c r="AG26" s="3">
        <f t="shared" si="22"/>
        <v>109706.54699844487</v>
      </c>
      <c r="AH26" s="3">
        <f t="shared" si="23"/>
        <v>2.1666450229595468E-2</v>
      </c>
      <c r="AI26" s="3">
        <f t="shared" si="24"/>
        <v>18.813402146531004</v>
      </c>
      <c r="AJ26" s="3">
        <f t="shared" si="4"/>
        <v>3.0764710810625259E-2</v>
      </c>
      <c r="AK26" s="3">
        <f t="shared" si="25"/>
        <v>5.1647321416060086</v>
      </c>
      <c r="AL26" s="3">
        <f t="shared" si="26"/>
        <v>52.373878923096235</v>
      </c>
      <c r="AM26" s="3">
        <f t="shared" ca="1" si="5"/>
        <v>249.0470811688067</v>
      </c>
      <c r="AN26" s="3">
        <f t="shared" ca="1" si="27"/>
        <v>306.58569223350895</v>
      </c>
      <c r="AO26">
        <f t="shared" ca="1" si="6"/>
        <v>0.84805001207288155</v>
      </c>
    </row>
    <row r="27" spans="1:41">
      <c r="A27" s="3">
        <v>6.4699999999999994E-2</v>
      </c>
      <c r="B27" s="3">
        <v>3.073</v>
      </c>
      <c r="C27" s="3">
        <f t="shared" si="7"/>
        <v>47.496136012364765</v>
      </c>
      <c r="D27" s="3">
        <v>220</v>
      </c>
      <c r="E27" s="3">
        <f t="shared" si="28"/>
        <v>5.2999999999999999E-2</v>
      </c>
      <c r="F27" s="3">
        <f t="shared" si="29"/>
        <v>50</v>
      </c>
      <c r="G27" s="3">
        <f t="shared" si="30"/>
        <v>0</v>
      </c>
      <c r="H27" s="3">
        <f t="shared" si="31"/>
        <v>4.5999999999999999E-2</v>
      </c>
      <c r="I27" s="3">
        <v>293</v>
      </c>
      <c r="J27" s="3">
        <v>287</v>
      </c>
      <c r="K27" s="3">
        <f t="shared" si="32"/>
        <v>9</v>
      </c>
      <c r="L27" s="3">
        <f t="shared" si="33"/>
        <v>0.6</v>
      </c>
      <c r="M27" s="3">
        <v>101</v>
      </c>
      <c r="N27" s="3">
        <f t="shared" si="8"/>
        <v>321</v>
      </c>
      <c r="O27" s="3">
        <f t="shared" si="9"/>
        <v>211</v>
      </c>
      <c r="P27" s="3">
        <f t="shared" si="10"/>
        <v>1.2010797826164514</v>
      </c>
      <c r="Q27" s="3">
        <f t="shared" si="11"/>
        <v>3.8172931704938695</v>
      </c>
      <c r="R27" s="3">
        <f t="shared" si="12"/>
        <v>2.5091864765551604</v>
      </c>
      <c r="S27" s="3">
        <f t="shared" si="13"/>
        <v>7.6825629803560824</v>
      </c>
      <c r="T27" s="3">
        <f t="shared" si="14"/>
        <v>24.416858581131702</v>
      </c>
      <c r="U27" s="3">
        <f t="shared" si="15"/>
        <v>11.687690600446931</v>
      </c>
      <c r="V27" s="3">
        <f t="shared" si="34"/>
        <v>86350.53030169566</v>
      </c>
      <c r="W27" s="9">
        <f t="shared" si="16"/>
        <v>2.2204305403801559E-2</v>
      </c>
      <c r="X27" s="12">
        <f t="shared" si="17"/>
        <v>3.5899771309874691</v>
      </c>
      <c r="Y27" s="12">
        <f t="shared" si="18"/>
        <v>44.880868458825461</v>
      </c>
      <c r="Z27" s="9">
        <f t="shared" si="0"/>
        <v>2.2337017124570351E-2</v>
      </c>
      <c r="AA27" s="3">
        <f t="shared" si="19"/>
        <v>16.211728673643549</v>
      </c>
      <c r="AB27">
        <f t="shared" si="20"/>
        <v>0.15394100480086428</v>
      </c>
      <c r="AC27" s="20">
        <f t="shared" ca="1" si="21"/>
        <v>349.13639403513008</v>
      </c>
      <c r="AD27" s="3">
        <f t="shared" ca="1" si="1"/>
        <v>275.56819701756501</v>
      </c>
      <c r="AE27" s="3">
        <f t="shared" ca="1" si="2"/>
        <v>3.2770236650481626</v>
      </c>
      <c r="AF27" s="3">
        <f t="shared" ca="1" si="3"/>
        <v>8.9491557566677766</v>
      </c>
      <c r="AG27" s="3">
        <f t="shared" si="22"/>
        <v>86350.53030169566</v>
      </c>
      <c r="AH27" s="3">
        <f t="shared" si="23"/>
        <v>2.2204305403801559E-2</v>
      </c>
      <c r="AI27" s="3">
        <f t="shared" si="24"/>
        <v>16.211728673643549</v>
      </c>
      <c r="AJ27" s="3">
        <f t="shared" si="4"/>
        <v>5.1134914903031813E-2</v>
      </c>
      <c r="AK27" s="3">
        <f t="shared" si="25"/>
        <v>3.5899771309874691</v>
      </c>
      <c r="AL27" s="3">
        <f t="shared" si="26"/>
        <v>44.880868458825461</v>
      </c>
      <c r="AM27" s="3">
        <f t="shared" ca="1" si="5"/>
        <v>300.66554844531692</v>
      </c>
      <c r="AN27" s="3">
        <f t="shared" ca="1" si="27"/>
        <v>349.13639403512985</v>
      </c>
      <c r="AO27">
        <f t="shared" ca="1" si="6"/>
        <v>0.63012623077576879</v>
      </c>
    </row>
    <row r="28" spans="1:41">
      <c r="A28" s="3">
        <v>4.9500000000000002E-2</v>
      </c>
      <c r="B28" s="3">
        <v>2.62</v>
      </c>
      <c r="C28" s="3">
        <f t="shared" si="7"/>
        <v>52.929292929292927</v>
      </c>
      <c r="D28" s="3">
        <v>170</v>
      </c>
      <c r="E28" s="3">
        <f t="shared" si="28"/>
        <v>5.2999999999999999E-2</v>
      </c>
      <c r="F28" s="3">
        <f t="shared" si="29"/>
        <v>50</v>
      </c>
      <c r="G28" s="3">
        <f t="shared" si="30"/>
        <v>0</v>
      </c>
      <c r="H28" s="3">
        <f t="shared" si="31"/>
        <v>4.5999999999999999E-2</v>
      </c>
      <c r="I28" s="3">
        <v>293</v>
      </c>
      <c r="J28" s="3">
        <v>287</v>
      </c>
      <c r="K28" s="3">
        <f t="shared" si="32"/>
        <v>9</v>
      </c>
      <c r="L28" s="3">
        <f t="shared" si="33"/>
        <v>0.6</v>
      </c>
      <c r="M28" s="3">
        <v>101</v>
      </c>
      <c r="N28" s="3">
        <f t="shared" si="8"/>
        <v>271</v>
      </c>
      <c r="O28" s="3">
        <f t="shared" si="9"/>
        <v>186</v>
      </c>
      <c r="P28" s="3">
        <f t="shared" si="10"/>
        <v>1.2010797826164514</v>
      </c>
      <c r="Q28" s="3">
        <f t="shared" si="11"/>
        <v>3.2226992187035473</v>
      </c>
      <c r="R28" s="3">
        <f t="shared" si="12"/>
        <v>2.2118895006599995</v>
      </c>
      <c r="S28" s="3">
        <f t="shared" si="13"/>
        <v>6.9621405907690894</v>
      </c>
      <c r="T28" s="3">
        <f t="shared" si="14"/>
        <v>18.680595050479436</v>
      </c>
      <c r="U28" s="3">
        <f t="shared" si="15"/>
        <v>10.143763979023781</v>
      </c>
      <c r="V28" s="3">
        <f t="shared" si="34"/>
        <v>66064.161513662068</v>
      </c>
      <c r="W28" s="9">
        <f t="shared" si="16"/>
        <v>2.2912222321768805E-2</v>
      </c>
      <c r="X28" s="12">
        <f t="shared" si="17"/>
        <v>2.459761797613417</v>
      </c>
      <c r="Y28" s="12">
        <f t="shared" si="18"/>
        <v>33.139823333059901</v>
      </c>
      <c r="Z28" s="9">
        <f t="shared" si="0"/>
        <v>2.3652588676601888E-2</v>
      </c>
      <c r="AA28" s="3">
        <f t="shared" si="19"/>
        <v>14.070183321855216</v>
      </c>
      <c r="AB28">
        <f t="shared" si="20"/>
        <v>0.17207854513222989</v>
      </c>
      <c r="AC28" s="20">
        <f t="shared" ca="1" si="21"/>
        <v>361.11463789746301</v>
      </c>
      <c r="AD28" s="3">
        <f t="shared" ca="1" si="1"/>
        <v>281.55731894873151</v>
      </c>
      <c r="AE28" s="3">
        <f t="shared" ca="1" si="2"/>
        <v>3.3482455785842897</v>
      </c>
      <c r="AF28" s="3">
        <f t="shared" ca="1" si="3"/>
        <v>6.7010870367109083</v>
      </c>
      <c r="AG28" s="3">
        <f t="shared" si="22"/>
        <v>66064.161513662068</v>
      </c>
      <c r="AH28" s="3">
        <f t="shared" si="23"/>
        <v>2.2912222321768805E-2</v>
      </c>
      <c r="AI28" s="3">
        <f t="shared" si="24"/>
        <v>14.070183321855216</v>
      </c>
      <c r="AJ28" s="3">
        <f t="shared" si="4"/>
        <v>8.6716756092690611E-2</v>
      </c>
      <c r="AK28" s="3">
        <f t="shared" si="25"/>
        <v>2.459761797613417</v>
      </c>
      <c r="AL28" s="3">
        <f t="shared" si="26"/>
        <v>33.139823333059901</v>
      </c>
      <c r="AM28" s="3">
        <f t="shared" ca="1" si="5"/>
        <v>325.51505276678984</v>
      </c>
      <c r="AN28" s="3">
        <f t="shared" ca="1" si="27"/>
        <v>361.11463789746313</v>
      </c>
      <c r="AO28">
        <f t="shared" ca="1" si="6"/>
        <v>0.47076463305337052</v>
      </c>
    </row>
    <row r="29" spans="1:41">
      <c r="A29" s="3">
        <v>8.2900000000000001E-2</v>
      </c>
      <c r="B29" s="3">
        <v>3.8410000000000002</v>
      </c>
      <c r="C29" s="3">
        <f t="shared" si="7"/>
        <v>46.332931242460795</v>
      </c>
      <c r="D29" s="3">
        <v>290</v>
      </c>
      <c r="E29" s="3">
        <f t="shared" si="28"/>
        <v>5.2999999999999999E-2</v>
      </c>
      <c r="F29" s="3">
        <f t="shared" si="29"/>
        <v>50</v>
      </c>
      <c r="G29" s="3">
        <f t="shared" si="30"/>
        <v>0</v>
      </c>
      <c r="H29" s="3">
        <f t="shared" si="31"/>
        <v>4.5999999999999999E-2</v>
      </c>
      <c r="I29" s="3">
        <v>293</v>
      </c>
      <c r="J29" s="3">
        <v>287</v>
      </c>
      <c r="K29" s="3">
        <f t="shared" si="32"/>
        <v>9</v>
      </c>
      <c r="L29" s="3">
        <f t="shared" si="33"/>
        <v>0.6</v>
      </c>
      <c r="M29" s="3">
        <v>101</v>
      </c>
      <c r="N29" s="3">
        <f t="shared" si="8"/>
        <v>391</v>
      </c>
      <c r="O29" s="3">
        <f t="shared" si="9"/>
        <v>246</v>
      </c>
      <c r="P29" s="3">
        <f t="shared" si="10"/>
        <v>1.2010797826164514</v>
      </c>
      <c r="Q29" s="3">
        <f t="shared" si="11"/>
        <v>4.649724703000321</v>
      </c>
      <c r="R29" s="3">
        <f t="shared" si="12"/>
        <v>2.9254022428083863</v>
      </c>
      <c r="S29" s="3">
        <f t="shared" si="13"/>
        <v>8.0813637292701586</v>
      </c>
      <c r="T29" s="3">
        <f t="shared" si="14"/>
        <v>31.285279387570608</v>
      </c>
      <c r="U29" s="3">
        <f t="shared" si="15"/>
        <v>12.844769179449722</v>
      </c>
      <c r="V29" s="3">
        <f t="shared" si="34"/>
        <v>110640.78766631485</v>
      </c>
      <c r="W29" s="9">
        <f t="shared" si="16"/>
        <v>2.1648913851648847E-2</v>
      </c>
      <c r="X29" s="12">
        <f t="shared" si="17"/>
        <v>4.9287688395723244</v>
      </c>
      <c r="Y29" s="12">
        <f t="shared" si="18"/>
        <v>61.682982322887291</v>
      </c>
      <c r="Z29" s="9">
        <f t="shared" si="0"/>
        <v>2.1177183957164492E-2</v>
      </c>
      <c r="AA29" s="3">
        <f t="shared" si="19"/>
        <v>17.816685941776651</v>
      </c>
      <c r="AB29">
        <f t="shared" si="20"/>
        <v>0.1441494857761455</v>
      </c>
      <c r="AC29" s="20">
        <f t="shared" ca="1" si="21"/>
        <v>366.45131809865637</v>
      </c>
      <c r="AD29" s="3">
        <f t="shared" ca="1" si="1"/>
        <v>284.22565904932821</v>
      </c>
      <c r="AE29" s="3">
        <f t="shared" ca="1" si="2"/>
        <v>3.3799771562869774</v>
      </c>
      <c r="AF29" s="3">
        <f t="shared" ca="1" si="3"/>
        <v>11.117269386280981</v>
      </c>
      <c r="AG29" s="3">
        <f t="shared" si="22"/>
        <v>110640.78766631485</v>
      </c>
      <c r="AH29" s="3">
        <f t="shared" si="23"/>
        <v>2.1648913851648847E-2</v>
      </c>
      <c r="AI29" s="3">
        <f t="shared" si="24"/>
        <v>17.816685941776651</v>
      </c>
      <c r="AJ29" s="3">
        <f t="shared" si="4"/>
        <v>3.2841652579023856E-2</v>
      </c>
      <c r="AK29" s="3">
        <f t="shared" si="25"/>
        <v>4.9287688395723244</v>
      </c>
      <c r="AL29" s="3">
        <f t="shared" si="26"/>
        <v>61.682982322887291</v>
      </c>
      <c r="AM29" s="3">
        <f t="shared" ca="1" si="5"/>
        <v>299.83956693619677</v>
      </c>
      <c r="AN29" s="3">
        <f t="shared" ca="1" si="27"/>
        <v>366.45131809865637</v>
      </c>
      <c r="AO29">
        <f t="shared" ca="1" si="6"/>
        <v>0.79137387608447873</v>
      </c>
    </row>
    <row r="30" spans="1:41">
      <c r="A30" s="3">
        <v>6.6100000000000006E-2</v>
      </c>
      <c r="B30" s="3">
        <v>3.585</v>
      </c>
      <c r="C30" s="3">
        <f t="shared" si="7"/>
        <v>54.236006051437208</v>
      </c>
      <c r="D30" s="3">
        <v>240</v>
      </c>
      <c r="E30" s="3">
        <f t="shared" si="28"/>
        <v>5.2999999999999999E-2</v>
      </c>
      <c r="F30" s="3">
        <f t="shared" si="29"/>
        <v>50</v>
      </c>
      <c r="G30" s="3">
        <f t="shared" si="30"/>
        <v>0</v>
      </c>
      <c r="H30" s="3">
        <f t="shared" si="31"/>
        <v>4.5999999999999999E-2</v>
      </c>
      <c r="I30" s="3">
        <v>293</v>
      </c>
      <c r="J30" s="3">
        <v>287</v>
      </c>
      <c r="K30" s="3">
        <f t="shared" si="32"/>
        <v>9</v>
      </c>
      <c r="L30" s="3">
        <f t="shared" si="33"/>
        <v>0.6</v>
      </c>
      <c r="M30" s="3">
        <v>101</v>
      </c>
      <c r="N30" s="3">
        <f t="shared" si="8"/>
        <v>341</v>
      </c>
      <c r="O30" s="3">
        <f t="shared" si="9"/>
        <v>221</v>
      </c>
      <c r="P30" s="3">
        <f t="shared" si="10"/>
        <v>1.2010797826164514</v>
      </c>
      <c r="Q30" s="3">
        <f t="shared" si="11"/>
        <v>4.0551307512099983</v>
      </c>
      <c r="R30" s="3">
        <f t="shared" si="12"/>
        <v>2.628105266913225</v>
      </c>
      <c r="S30" s="3">
        <f t="shared" si="13"/>
        <v>7.3884605951897742</v>
      </c>
      <c r="T30" s="3">
        <f t="shared" si="14"/>
        <v>24.945198643165469</v>
      </c>
      <c r="U30" s="3">
        <f t="shared" si="15"/>
        <v>11.400294402532637</v>
      </c>
      <c r="V30" s="3">
        <f t="shared" si="34"/>
        <v>88219.0116374356</v>
      </c>
      <c r="W30" s="9">
        <f t="shared" si="16"/>
        <v>2.2152719533425666E-2</v>
      </c>
      <c r="X30" s="12">
        <f t="shared" si="17"/>
        <v>3.5691605023866733</v>
      </c>
      <c r="Y30" s="12">
        <f t="shared" si="18"/>
        <v>50.940232494780666</v>
      </c>
      <c r="Z30" s="9">
        <f t="shared" si="0"/>
        <v>2.1227321261729375E-2</v>
      </c>
      <c r="AA30" s="3">
        <f t="shared" si="19"/>
        <v>15.813087971925697</v>
      </c>
      <c r="AB30">
        <f t="shared" si="20"/>
        <v>0.15632881755977215</v>
      </c>
      <c r="AC30" s="20">
        <f t="shared" ca="1" si="21"/>
        <v>390.53915837927639</v>
      </c>
      <c r="AD30" s="3">
        <f t="shared" ca="1" si="1"/>
        <v>296.26957918963819</v>
      </c>
      <c r="AE30" s="3">
        <f t="shared" ca="1" si="2"/>
        <v>3.5232019977124565</v>
      </c>
      <c r="AF30" s="3">
        <f t="shared" ca="1" si="3"/>
        <v>8.5039613916859054</v>
      </c>
      <c r="AG30" s="3">
        <f t="shared" si="22"/>
        <v>88219.0116374356</v>
      </c>
      <c r="AH30" s="3">
        <f t="shared" si="23"/>
        <v>2.2152719533425666E-2</v>
      </c>
      <c r="AI30" s="3">
        <f t="shared" si="24"/>
        <v>15.813087971925697</v>
      </c>
      <c r="AJ30" s="3">
        <f t="shared" si="4"/>
        <v>5.1552034096336651E-2</v>
      </c>
      <c r="AK30" s="3">
        <f t="shared" si="25"/>
        <v>3.5691605023866733</v>
      </c>
      <c r="AL30" s="3">
        <f t="shared" si="26"/>
        <v>50.940232494780666</v>
      </c>
      <c r="AM30" s="3">
        <f t="shared" ca="1" si="5"/>
        <v>336.02976538210879</v>
      </c>
      <c r="AN30" s="3">
        <f t="shared" ca="1" si="27"/>
        <v>390.53915837927616</v>
      </c>
      <c r="AO30">
        <f t="shared" ca="1" si="6"/>
        <v>0.6145350468721027</v>
      </c>
    </row>
    <row r="31" spans="1:41">
      <c r="A31" s="3">
        <v>8.2900000000000001E-2</v>
      </c>
      <c r="B31" s="3">
        <v>4.609</v>
      </c>
      <c r="C31" s="3">
        <f t="shared" si="7"/>
        <v>55.597104945717732</v>
      </c>
      <c r="D31" s="3">
        <v>300</v>
      </c>
      <c r="E31" s="3">
        <f t="shared" si="28"/>
        <v>5.2999999999999999E-2</v>
      </c>
      <c r="F31" s="3">
        <f t="shared" si="29"/>
        <v>50</v>
      </c>
      <c r="G31" s="3">
        <f t="shared" si="30"/>
        <v>0</v>
      </c>
      <c r="H31" s="3">
        <f t="shared" si="31"/>
        <v>4.5999999999999999E-2</v>
      </c>
      <c r="I31" s="3">
        <v>293</v>
      </c>
      <c r="J31" s="3">
        <v>287</v>
      </c>
      <c r="K31" s="3">
        <f t="shared" si="32"/>
        <v>9</v>
      </c>
      <c r="L31" s="3">
        <f t="shared" si="33"/>
        <v>0.6</v>
      </c>
      <c r="M31" s="3">
        <v>101</v>
      </c>
      <c r="N31" s="3">
        <f t="shared" si="8"/>
        <v>401</v>
      </c>
      <c r="O31" s="3">
        <f t="shared" si="9"/>
        <v>251</v>
      </c>
      <c r="P31" s="3">
        <f t="shared" si="10"/>
        <v>1.2010797826164514</v>
      </c>
      <c r="Q31" s="3">
        <f t="shared" si="11"/>
        <v>4.7686434933583861</v>
      </c>
      <c r="R31" s="3">
        <f t="shared" si="12"/>
        <v>2.984861637987418</v>
      </c>
      <c r="S31" s="3">
        <f t="shared" si="13"/>
        <v>7.8798334617073102</v>
      </c>
      <c r="T31" s="3">
        <f t="shared" si="14"/>
        <v>31.285279387570608</v>
      </c>
      <c r="U31" s="3">
        <f t="shared" si="15"/>
        <v>12.588897283444753</v>
      </c>
      <c r="V31" s="3">
        <f t="shared" si="34"/>
        <v>110640.78766631485</v>
      </c>
      <c r="W31" s="9">
        <f t="shared" si="16"/>
        <v>2.1648913851648847E-2</v>
      </c>
      <c r="X31" s="12">
        <f t="shared" si="17"/>
        <v>4.8305861933657077</v>
      </c>
      <c r="Y31" s="12">
        <f t="shared" si="18"/>
        <v>72.286561241103769</v>
      </c>
      <c r="Z31" s="9">
        <f t="shared" si="0"/>
        <v>1.7966387252549031E-2</v>
      </c>
      <c r="AA31" s="3">
        <f t="shared" si="19"/>
        <v>17.461771879191467</v>
      </c>
      <c r="AB31">
        <f t="shared" si="20"/>
        <v>0.13396361089804806</v>
      </c>
      <c r="AC31" s="20">
        <f t="shared" ca="1" si="21"/>
        <v>416.9659309675572</v>
      </c>
      <c r="AD31" s="3">
        <f t="shared" ca="1" si="1"/>
        <v>309.48296548377857</v>
      </c>
      <c r="AE31" s="3">
        <f t="shared" ca="1" si="2"/>
        <v>3.6803339891757569</v>
      </c>
      <c r="AF31" s="3">
        <f t="shared" ca="1" si="3"/>
        <v>10.209974604596621</v>
      </c>
      <c r="AG31" s="3">
        <f t="shared" si="22"/>
        <v>110640.78766631485</v>
      </c>
      <c r="AH31" s="3">
        <f t="shared" si="23"/>
        <v>2.1648913851648847E-2</v>
      </c>
      <c r="AI31" s="3">
        <f t="shared" si="24"/>
        <v>17.461771879191467</v>
      </c>
      <c r="AJ31" s="3">
        <f t="shared" si="4"/>
        <v>3.3777915647330604E-2</v>
      </c>
      <c r="AK31" s="3">
        <f t="shared" si="25"/>
        <v>4.8305861933657077</v>
      </c>
      <c r="AL31" s="3">
        <f t="shared" si="26"/>
        <v>72.286561241103769</v>
      </c>
      <c r="AM31" s="3">
        <f t="shared" ca="1" si="5"/>
        <v>339.84878353308773</v>
      </c>
      <c r="AN31" s="3">
        <f t="shared" ca="1" si="27"/>
        <v>416.9659309675572</v>
      </c>
      <c r="AO31">
        <f t="shared" ca="1" si="6"/>
        <v>0.7194832424410762</v>
      </c>
    </row>
    <row r="32" spans="1:41">
      <c r="A32" s="3">
        <v>6.0900000000000003E-2</v>
      </c>
      <c r="B32" s="3">
        <v>3.585</v>
      </c>
      <c r="C32" s="3">
        <f t="shared" si="7"/>
        <v>58.866995073891623</v>
      </c>
      <c r="D32" s="3">
        <v>260</v>
      </c>
      <c r="E32" s="3">
        <f t="shared" si="28"/>
        <v>5.2999999999999999E-2</v>
      </c>
      <c r="F32" s="3">
        <f t="shared" si="29"/>
        <v>50</v>
      </c>
      <c r="G32" s="3">
        <f t="shared" si="30"/>
        <v>0</v>
      </c>
      <c r="H32" s="3">
        <f t="shared" si="31"/>
        <v>4.5999999999999999E-2</v>
      </c>
      <c r="I32" s="3">
        <v>293</v>
      </c>
      <c r="J32" s="3">
        <v>287</v>
      </c>
      <c r="K32" s="3">
        <f t="shared" si="32"/>
        <v>9</v>
      </c>
      <c r="L32" s="3">
        <f t="shared" si="33"/>
        <v>0.6</v>
      </c>
      <c r="M32" s="3">
        <v>101</v>
      </c>
      <c r="N32" s="3">
        <f t="shared" si="8"/>
        <v>361</v>
      </c>
      <c r="O32" s="3">
        <f t="shared" si="9"/>
        <v>231</v>
      </c>
      <c r="P32" s="3">
        <f t="shared" si="10"/>
        <v>1.2010797826164514</v>
      </c>
      <c r="Q32" s="3">
        <f t="shared" si="11"/>
        <v>4.2929683319261276</v>
      </c>
      <c r="R32" s="3">
        <f t="shared" si="12"/>
        <v>2.7470240572712896</v>
      </c>
      <c r="S32" s="3">
        <f t="shared" si="13"/>
        <v>6.4300888159150498</v>
      </c>
      <c r="T32" s="3">
        <f t="shared" si="14"/>
        <v>22.982792698468639</v>
      </c>
      <c r="U32" s="3">
        <f t="shared" si="15"/>
        <v>10.048753517512264</v>
      </c>
      <c r="V32" s="3">
        <f t="shared" si="34"/>
        <v>81278.938104687273</v>
      </c>
      <c r="W32" s="9">
        <f t="shared" si="16"/>
        <v>2.2354045247231398E-2</v>
      </c>
      <c r="X32" s="12">
        <f t="shared" si="17"/>
        <v>2.9248736832989835</v>
      </c>
      <c r="Y32" s="12">
        <f t="shared" si="18"/>
        <v>44.837157717905221</v>
      </c>
      <c r="Z32" s="9">
        <f t="shared" si="0"/>
        <v>2.7554987832105613E-2</v>
      </c>
      <c r="AA32" s="3">
        <f t="shared" si="19"/>
        <v>13.938396480824066</v>
      </c>
      <c r="AB32">
        <f t="shared" si="20"/>
        <v>0.21141517514786023</v>
      </c>
      <c r="AC32" s="20">
        <f t="shared" ca="1" si="21"/>
        <v>430.68217386319805</v>
      </c>
      <c r="AD32" s="3">
        <f t="shared" ca="1" si="1"/>
        <v>316.34108693159902</v>
      </c>
      <c r="AE32" s="3">
        <f t="shared" ca="1" si="2"/>
        <v>3.7618899398461076</v>
      </c>
      <c r="AF32" s="3">
        <f t="shared" ca="1" si="3"/>
        <v>7.3378456306791691</v>
      </c>
      <c r="AG32" s="3">
        <f t="shared" si="22"/>
        <v>81278.938104687273</v>
      </c>
      <c r="AH32" s="3">
        <f t="shared" si="23"/>
        <v>2.2354045247231398E-2</v>
      </c>
      <c r="AI32" s="3">
        <f t="shared" si="24"/>
        <v>13.938396480824066</v>
      </c>
      <c r="AJ32" s="3">
        <f t="shared" si="4"/>
        <v>6.8081478375516952E-2</v>
      </c>
      <c r="AK32" s="3">
        <f t="shared" si="25"/>
        <v>2.9248736832989835</v>
      </c>
      <c r="AL32" s="3">
        <f t="shared" si="26"/>
        <v>44.837157717905221</v>
      </c>
      <c r="AM32" s="3">
        <f t="shared" ca="1" si="5"/>
        <v>382.92014246199375</v>
      </c>
      <c r="AN32" s="3">
        <f t="shared" ca="1" si="27"/>
        <v>430.68217386319793</v>
      </c>
      <c r="AO32">
        <f t="shared" ca="1" si="6"/>
        <v>0.60369343283427024</v>
      </c>
    </row>
    <row r="33" spans="1:41">
      <c r="A33" s="3">
        <v>3.6200000000000003E-2</v>
      </c>
      <c r="B33" s="3">
        <v>4.609</v>
      </c>
      <c r="C33" s="3">
        <f t="shared" si="7"/>
        <v>127.32044198895026</v>
      </c>
      <c r="D33" s="3">
        <v>150</v>
      </c>
      <c r="E33" s="3">
        <f t="shared" si="28"/>
        <v>5.2999999999999999E-2</v>
      </c>
      <c r="F33" s="3">
        <f t="shared" si="29"/>
        <v>50</v>
      </c>
      <c r="G33" s="3">
        <f t="shared" si="30"/>
        <v>0</v>
      </c>
      <c r="H33" s="3">
        <f t="shared" si="31"/>
        <v>4.5999999999999999E-2</v>
      </c>
      <c r="I33" s="3">
        <v>293</v>
      </c>
      <c r="J33" s="3">
        <v>287</v>
      </c>
      <c r="K33" s="3">
        <f t="shared" si="32"/>
        <v>9</v>
      </c>
      <c r="L33" s="3">
        <f t="shared" si="33"/>
        <v>0.6</v>
      </c>
      <c r="M33" s="3">
        <v>101</v>
      </c>
      <c r="N33" s="3">
        <f t="shared" si="8"/>
        <v>251</v>
      </c>
      <c r="O33" s="3">
        <f t="shared" si="9"/>
        <v>176</v>
      </c>
      <c r="P33" s="3">
        <f t="shared" si="10"/>
        <v>1.2010797826164514</v>
      </c>
      <c r="Q33" s="3">
        <f t="shared" si="11"/>
        <v>2.984861637987418</v>
      </c>
      <c r="R33" s="3">
        <f t="shared" si="12"/>
        <v>2.0929707103019348</v>
      </c>
      <c r="S33" s="3">
        <f t="shared" si="13"/>
        <v>5.4972024325778053</v>
      </c>
      <c r="T33" s="3">
        <f t="shared" si="14"/>
        <v>13.6613644611587</v>
      </c>
      <c r="U33" s="3">
        <f t="shared" si="15"/>
        <v>7.8397602873694812</v>
      </c>
      <c r="V33" s="3">
        <f t="shared" si="34"/>
        <v>48313.588824132668</v>
      </c>
      <c r="W33" s="9">
        <f t="shared" si="16"/>
        <v>2.390002815996415E-2</v>
      </c>
      <c r="X33" s="12">
        <f t="shared" si="17"/>
        <v>1.4502112498376274</v>
      </c>
      <c r="Y33" s="12">
        <f t="shared" si="18"/>
        <v>44.56853195352361</v>
      </c>
      <c r="Z33" s="9">
        <f t="shared" si="0"/>
        <v>1.3459349406414923E-2</v>
      </c>
      <c r="AA33" s="3">
        <f t="shared" si="19"/>
        <v>10.874352426849811</v>
      </c>
      <c r="AB33">
        <f t="shared" si="20"/>
        <v>0.15187039986169035</v>
      </c>
      <c r="AC33" s="20">
        <f t="shared" ca="1" si="21"/>
        <v>635.24510958541987</v>
      </c>
      <c r="AD33" s="3">
        <f t="shared" ca="1" si="1"/>
        <v>418.62255479270993</v>
      </c>
      <c r="AE33" s="3">
        <f t="shared" ca="1" si="2"/>
        <v>4.9782087832551634</v>
      </c>
      <c r="AF33" s="3">
        <f t="shared" ca="1" si="3"/>
        <v>3.2960426875715418</v>
      </c>
      <c r="AG33" s="3">
        <f t="shared" si="22"/>
        <v>48313.588824132668</v>
      </c>
      <c r="AH33" s="3">
        <f t="shared" si="23"/>
        <v>2.390002815996415E-2</v>
      </c>
      <c r="AI33" s="3">
        <f t="shared" si="24"/>
        <v>10.874352426849811</v>
      </c>
      <c r="AJ33" s="3">
        <f t="shared" si="4"/>
        <v>0.18140996245432978</v>
      </c>
      <c r="AK33" s="3">
        <f t="shared" si="25"/>
        <v>1.4502112498376274</v>
      </c>
      <c r="AL33" s="3">
        <f t="shared" si="26"/>
        <v>44.56853195352361</v>
      </c>
      <c r="AM33" s="3">
        <f t="shared" ca="1" si="5"/>
        <v>589.22636638205802</v>
      </c>
      <c r="AN33" s="3">
        <f t="shared" ca="1" si="27"/>
        <v>635.2451095854193</v>
      </c>
      <c r="AO33">
        <f t="shared" ca="1" si="6"/>
        <v>0.23612932667501316</v>
      </c>
    </row>
    <row r="34" spans="1:41">
      <c r="A34" s="3">
        <v>2.8899999999999999E-2</v>
      </c>
      <c r="B34" s="3">
        <v>4.3529999999999998</v>
      </c>
      <c r="C34" s="3">
        <f t="shared" si="7"/>
        <v>150.62283737024222</v>
      </c>
      <c r="D34" s="3">
        <v>125</v>
      </c>
      <c r="E34" s="3">
        <f t="shared" si="28"/>
        <v>5.2999999999999999E-2</v>
      </c>
      <c r="F34" s="3">
        <f t="shared" si="29"/>
        <v>50</v>
      </c>
      <c r="G34" s="3">
        <f t="shared" si="30"/>
        <v>0</v>
      </c>
      <c r="H34" s="3">
        <f t="shared" si="31"/>
        <v>4.5999999999999999E-2</v>
      </c>
      <c r="I34" s="3">
        <v>293</v>
      </c>
      <c r="J34" s="3">
        <v>287</v>
      </c>
      <c r="K34" s="3">
        <f t="shared" si="32"/>
        <v>9</v>
      </c>
      <c r="L34" s="3">
        <f t="shared" si="33"/>
        <v>0.6</v>
      </c>
      <c r="M34" s="3">
        <v>101</v>
      </c>
      <c r="N34" s="3">
        <f t="shared" si="8"/>
        <v>226</v>
      </c>
      <c r="O34" s="3">
        <f t="shared" si="9"/>
        <v>163.5</v>
      </c>
      <c r="P34" s="3">
        <f t="shared" si="10"/>
        <v>1.2010797826164514</v>
      </c>
      <c r="Q34" s="3">
        <f t="shared" si="11"/>
        <v>2.6875646620922571</v>
      </c>
      <c r="R34" s="3">
        <f t="shared" si="12"/>
        <v>1.9443222223543541</v>
      </c>
      <c r="S34" s="3">
        <f t="shared" si="13"/>
        <v>4.8741207555952837</v>
      </c>
      <c r="T34" s="3">
        <f t="shared" si="14"/>
        <v>10.906448423411225</v>
      </c>
      <c r="U34" s="3">
        <f t="shared" si="15"/>
        <v>6.7373167630858344</v>
      </c>
      <c r="V34" s="3">
        <f t="shared" si="34"/>
        <v>38570.79328777441</v>
      </c>
      <c r="W34" s="9">
        <f t="shared" si="16"/>
        <v>2.4730817643719694E-2</v>
      </c>
      <c r="X34" s="12">
        <f t="shared" si="17"/>
        <v>1.0295437050440133</v>
      </c>
      <c r="Y34" s="12">
        <f t="shared" si="18"/>
        <v>36.130215918642548</v>
      </c>
      <c r="Z34" s="9">
        <f t="shared" si="0"/>
        <v>1.400865303182105E-2</v>
      </c>
      <c r="AA34" s="3">
        <f t="shared" si="19"/>
        <v>9.3451781951997681</v>
      </c>
      <c r="AB34">
        <f t="shared" si="20"/>
        <v>0.17192609179580368</v>
      </c>
      <c r="AC34" s="20">
        <f t="shared" ca="1" si="21"/>
        <v>701.53704456535115</v>
      </c>
      <c r="AD34" s="3">
        <f t="shared" ca="1" si="1"/>
        <v>451.76852228267558</v>
      </c>
      <c r="AE34" s="3">
        <f t="shared" ca="1" si="2"/>
        <v>5.3723766191706082</v>
      </c>
      <c r="AF34" s="3">
        <f t="shared" ca="1" si="3"/>
        <v>2.4383090818250577</v>
      </c>
      <c r="AG34" s="3">
        <f t="shared" si="22"/>
        <v>38570.79328777441</v>
      </c>
      <c r="AH34" s="3">
        <f t="shared" si="23"/>
        <v>2.4730817643719694E-2</v>
      </c>
      <c r="AI34" s="3">
        <f t="shared" si="24"/>
        <v>9.3451781951997681</v>
      </c>
      <c r="AJ34" s="3">
        <f t="shared" si="4"/>
        <v>0.29276277103677151</v>
      </c>
      <c r="AK34" s="3">
        <f t="shared" si="25"/>
        <v>1.0295437050440133</v>
      </c>
      <c r="AL34" s="3">
        <f t="shared" si="26"/>
        <v>36.130215918642548</v>
      </c>
      <c r="AM34" s="3">
        <f t="shared" ca="1" si="5"/>
        <v>664.37728494166311</v>
      </c>
      <c r="AN34" s="3">
        <f t="shared" ca="1" si="27"/>
        <v>701.53704456534967</v>
      </c>
      <c r="AO34">
        <f t="shared" ca="1" si="6"/>
        <v>0.17818018445119468</v>
      </c>
    </row>
    <row r="35" spans="1:41">
      <c r="A35" s="3">
        <v>1.7999999999999999E-2</v>
      </c>
      <c r="B35" s="3">
        <v>2.4300000000000002</v>
      </c>
      <c r="C35" s="3">
        <f t="shared" si="7"/>
        <v>135.00000000000003</v>
      </c>
      <c r="D35" s="3">
        <v>100</v>
      </c>
      <c r="E35" s="3">
        <f t="shared" si="28"/>
        <v>5.2999999999999999E-2</v>
      </c>
      <c r="F35" s="3">
        <f t="shared" si="29"/>
        <v>50</v>
      </c>
      <c r="G35" s="3">
        <f t="shared" si="30"/>
        <v>0</v>
      </c>
      <c r="H35" s="3">
        <f t="shared" si="31"/>
        <v>4.5999999999999999E-2</v>
      </c>
      <c r="I35" s="3">
        <v>293</v>
      </c>
      <c r="J35" s="3">
        <v>287</v>
      </c>
      <c r="K35" s="3">
        <f t="shared" si="32"/>
        <v>9</v>
      </c>
      <c r="L35" s="3">
        <f t="shared" si="33"/>
        <v>0.6</v>
      </c>
      <c r="M35" s="3">
        <v>101</v>
      </c>
      <c r="N35" s="3">
        <f t="shared" si="8"/>
        <v>201</v>
      </c>
      <c r="O35" s="3">
        <f t="shared" si="9"/>
        <v>151</v>
      </c>
      <c r="P35" s="3">
        <f t="shared" si="10"/>
        <v>1.2010797826164514</v>
      </c>
      <c r="Q35" s="3">
        <f t="shared" si="11"/>
        <v>2.3902676861970957</v>
      </c>
      <c r="R35" s="3">
        <f t="shared" si="12"/>
        <v>1.7956737344067737</v>
      </c>
      <c r="S35" s="3">
        <f t="shared" si="13"/>
        <v>3.4133696971477581</v>
      </c>
      <c r="T35" s="3">
        <f t="shared" si="14"/>
        <v>6.7929436547197941</v>
      </c>
      <c r="U35" s="3">
        <f t="shared" si="15"/>
        <v>4.5436245637529753</v>
      </c>
      <c r="V35" s="3">
        <f t="shared" si="34"/>
        <v>24023.331459513476</v>
      </c>
      <c r="W35" s="9">
        <f t="shared" si="16"/>
        <v>2.6851778637333294E-2</v>
      </c>
      <c r="X35" s="12">
        <f t="shared" si="17"/>
        <v>0.46953665863372501</v>
      </c>
      <c r="Y35" s="12">
        <f t="shared" si="18"/>
        <v>13.612408710924203</v>
      </c>
      <c r="Z35" s="9">
        <f t="shared" si="0"/>
        <v>3.6396047220017963E-2</v>
      </c>
      <c r="AA35" s="3">
        <f t="shared" si="19"/>
        <v>6.3023578515715108</v>
      </c>
      <c r="AB35">
        <f t="shared" si="20"/>
        <v>0.42288385425272501</v>
      </c>
      <c r="AC35" s="20">
        <f t="shared" ca="1" si="21"/>
        <v>703.97273696212244</v>
      </c>
      <c r="AD35" s="3">
        <f t="shared" ca="1" si="1"/>
        <v>452.98636848106122</v>
      </c>
      <c r="AE35" s="3">
        <f t="shared" ca="1" si="2"/>
        <v>5.3868590988460268</v>
      </c>
      <c r="AF35" s="3">
        <f t="shared" ca="1" si="3"/>
        <v>1.5145870976808073</v>
      </c>
      <c r="AG35" s="3">
        <f t="shared" si="22"/>
        <v>24023.331459513476</v>
      </c>
      <c r="AH35" s="3">
        <f t="shared" si="23"/>
        <v>2.6851778637333294E-2</v>
      </c>
      <c r="AI35" s="3">
        <f t="shared" si="24"/>
        <v>6.3023578515715108</v>
      </c>
      <c r="AJ35" s="3">
        <f t="shared" si="4"/>
        <v>0.87671476112347957</v>
      </c>
      <c r="AK35" s="3">
        <f t="shared" si="25"/>
        <v>0.46953665863372501</v>
      </c>
      <c r="AL35" s="3">
        <f t="shared" si="26"/>
        <v>13.612408710924203</v>
      </c>
      <c r="AM35" s="3">
        <f t="shared" ca="1" si="5"/>
        <v>689.89079159256357</v>
      </c>
      <c r="AN35" s="3">
        <f t="shared" ca="1" si="27"/>
        <v>703.97273696212153</v>
      </c>
      <c r="AO35">
        <f t="shared" ca="1" si="6"/>
        <v>0.1420509555974192</v>
      </c>
    </row>
    <row r="36" spans="1:41">
      <c r="A36" s="3">
        <v>4.65E-2</v>
      </c>
      <c r="B36" s="3">
        <v>1.9850000000000001</v>
      </c>
      <c r="C36" s="3">
        <f t="shared" si="7"/>
        <v>42.688172043010752</v>
      </c>
      <c r="D36" s="3">
        <v>185</v>
      </c>
      <c r="E36" s="3">
        <f t="shared" si="28"/>
        <v>5.2999999999999999E-2</v>
      </c>
      <c r="F36" s="3">
        <f t="shared" si="29"/>
        <v>50</v>
      </c>
      <c r="G36" s="3">
        <f t="shared" si="30"/>
        <v>0</v>
      </c>
      <c r="H36" s="3">
        <f t="shared" si="31"/>
        <v>4.5999999999999999E-2</v>
      </c>
      <c r="I36" s="3">
        <v>293</v>
      </c>
      <c r="J36" s="3">
        <v>287</v>
      </c>
      <c r="K36" s="3">
        <f t="shared" si="32"/>
        <v>9</v>
      </c>
      <c r="L36" s="3">
        <f t="shared" si="33"/>
        <v>0.6</v>
      </c>
      <c r="M36" s="3">
        <v>101</v>
      </c>
      <c r="N36" s="3">
        <f t="shared" si="8"/>
        <v>286</v>
      </c>
      <c r="O36" s="3">
        <f t="shared" si="9"/>
        <v>193.5</v>
      </c>
      <c r="P36" s="3">
        <f t="shared" si="10"/>
        <v>1.2010797826164514</v>
      </c>
      <c r="Q36" s="3">
        <f t="shared" si="11"/>
        <v>3.401077404240644</v>
      </c>
      <c r="R36" s="3">
        <f t="shared" si="12"/>
        <v>2.301078593428548</v>
      </c>
      <c r="S36" s="3">
        <f t="shared" si="13"/>
        <v>6.1971755777761306</v>
      </c>
      <c r="T36" s="3">
        <f t="shared" si="14"/>
        <v>17.5484377746928</v>
      </c>
      <c r="U36" s="3">
        <f t="shared" si="15"/>
        <v>9.1596496911833221</v>
      </c>
      <c r="V36" s="3">
        <f t="shared" si="34"/>
        <v>62060.272937076472</v>
      </c>
      <c r="W36" s="9">
        <f t="shared" si="16"/>
        <v>2.3095094878312038E-2</v>
      </c>
      <c r="X36" s="12">
        <f t="shared" si="17"/>
        <v>2.1031636694131399</v>
      </c>
      <c r="Y36" s="12">
        <f t="shared" si="18"/>
        <v>22.772820301321957</v>
      </c>
      <c r="Z36" s="9">
        <f t="shared" si="0"/>
        <v>4.1190360740643368E-2</v>
      </c>
      <c r="AA36" s="3">
        <f t="shared" si="19"/>
        <v>12.705140871320516</v>
      </c>
      <c r="AB36">
        <f t="shared" si="20"/>
        <v>0.26912210717899498</v>
      </c>
      <c r="AC36" s="20">
        <f t="shared" ca="1" si="21"/>
        <v>330.04945526813776</v>
      </c>
      <c r="AD36" s="3">
        <f t="shared" ca="1" si="1"/>
        <v>266.02472763406888</v>
      </c>
      <c r="AE36" s="3">
        <f t="shared" ca="1" si="2"/>
        <v>3.1635338815577039</v>
      </c>
      <c r="AF36" s="3">
        <f t="shared" ca="1" si="3"/>
        <v>6.662509275009926</v>
      </c>
      <c r="AG36" s="3">
        <f t="shared" si="22"/>
        <v>62060.272937076472</v>
      </c>
      <c r="AH36" s="3">
        <f t="shared" si="23"/>
        <v>2.3095094878312038E-2</v>
      </c>
      <c r="AI36" s="3">
        <f t="shared" si="24"/>
        <v>12.705140871320516</v>
      </c>
      <c r="AJ36" s="3">
        <f t="shared" si="4"/>
        <v>0.10792621265776459</v>
      </c>
      <c r="AK36" s="3">
        <f t="shared" si="25"/>
        <v>2.1031636694131399</v>
      </c>
      <c r="AL36" s="3">
        <f t="shared" si="26"/>
        <v>22.772820301321957</v>
      </c>
      <c r="AM36" s="3">
        <f t="shared" ca="1" si="5"/>
        <v>305.17347129740267</v>
      </c>
      <c r="AN36" s="3">
        <f t="shared" ca="1" si="27"/>
        <v>330.04945526813776</v>
      </c>
      <c r="AO36">
        <f t="shared" ca="1" si="6"/>
        <v>0.56052205827669943</v>
      </c>
    </row>
    <row r="37" spans="1:41">
      <c r="A37" s="3">
        <v>3.7100000000000001E-2</v>
      </c>
      <c r="B37" s="3">
        <v>1.28</v>
      </c>
      <c r="C37" s="3">
        <f t="shared" si="7"/>
        <v>34.501347708894876</v>
      </c>
      <c r="D37" s="3">
        <v>160</v>
      </c>
      <c r="E37" s="3">
        <f t="shared" si="28"/>
        <v>5.2999999999999999E-2</v>
      </c>
      <c r="F37" s="3">
        <f t="shared" si="29"/>
        <v>50</v>
      </c>
      <c r="G37" s="3">
        <f t="shared" si="30"/>
        <v>0</v>
      </c>
      <c r="H37" s="3">
        <f t="shared" si="31"/>
        <v>4.5999999999999999E-2</v>
      </c>
      <c r="I37" s="3">
        <v>293</v>
      </c>
      <c r="J37" s="3">
        <v>287</v>
      </c>
      <c r="K37" s="3">
        <f t="shared" si="32"/>
        <v>9</v>
      </c>
      <c r="L37" s="3">
        <f t="shared" si="33"/>
        <v>0.6</v>
      </c>
      <c r="M37" s="3">
        <v>101</v>
      </c>
      <c r="N37" s="3">
        <f t="shared" si="8"/>
        <v>261</v>
      </c>
      <c r="O37" s="3">
        <f t="shared" si="9"/>
        <v>181</v>
      </c>
      <c r="P37" s="3">
        <f t="shared" si="10"/>
        <v>1.2010797826164514</v>
      </c>
      <c r="Q37" s="3">
        <f t="shared" si="11"/>
        <v>3.1037804283454826</v>
      </c>
      <c r="R37" s="3">
        <f t="shared" si="12"/>
        <v>2.1524301054809674</v>
      </c>
      <c r="S37" s="3">
        <f t="shared" si="13"/>
        <v>5.4180160001278299</v>
      </c>
      <c r="T37" s="3">
        <f t="shared" si="14"/>
        <v>14.001011643894687</v>
      </c>
      <c r="U37" s="3">
        <f t="shared" si="15"/>
        <v>7.8127192046042184</v>
      </c>
      <c r="V37" s="3">
        <f t="shared" si="34"/>
        <v>49514.755397108333</v>
      </c>
      <c r="W37" s="9">
        <f t="shared" si="16"/>
        <v>2.3815739991165309E-2</v>
      </c>
      <c r="X37" s="12">
        <f t="shared" si="17"/>
        <v>1.4759162299246147</v>
      </c>
      <c r="Y37" s="12">
        <f t="shared" si="18"/>
        <v>12.593373773138605</v>
      </c>
      <c r="Z37" s="9">
        <f t="shared" si="0"/>
        <v>6.8251626765384821E-2</v>
      </c>
      <c r="AA37" s="3">
        <f t="shared" si="19"/>
        <v>10.836844358590781</v>
      </c>
      <c r="AB37">
        <f t="shared" si="20"/>
        <v>0.40089536689480365</v>
      </c>
      <c r="AC37" s="20">
        <f t="shared" ca="1" si="21"/>
        <v>291.62350947954332</v>
      </c>
      <c r="AD37" s="3">
        <f t="shared" ca="1" si="1"/>
        <v>246.81175473977166</v>
      </c>
      <c r="AE37" s="3">
        <f t="shared" ca="1" si="2"/>
        <v>2.9350555319804932</v>
      </c>
      <c r="AF37" s="3">
        <f t="shared" ca="1" si="3"/>
        <v>5.7294766107243795</v>
      </c>
      <c r="AG37" s="3">
        <f t="shared" si="22"/>
        <v>49514.755397108333</v>
      </c>
      <c r="AH37" s="3">
        <f t="shared" si="23"/>
        <v>2.3815739991165309E-2</v>
      </c>
      <c r="AI37" s="3">
        <f t="shared" si="24"/>
        <v>10.836844358590781</v>
      </c>
      <c r="AJ37" s="3">
        <f t="shared" si="4"/>
        <v>0.17701147075803195</v>
      </c>
      <c r="AK37" s="3">
        <f t="shared" si="25"/>
        <v>1.4759162299246147</v>
      </c>
      <c r="AL37" s="3">
        <f t="shared" si="26"/>
        <v>12.593373773138605</v>
      </c>
      <c r="AM37" s="3">
        <f t="shared" ca="1" si="5"/>
        <v>277.55421947648</v>
      </c>
      <c r="AN37" s="3">
        <f t="shared" ca="1" si="27"/>
        <v>291.6235094795432</v>
      </c>
      <c r="AO37">
        <f t="shared" ca="1" si="6"/>
        <v>0.54865261132598664</v>
      </c>
    </row>
    <row r="38" spans="1:41">
      <c r="A38" s="3">
        <v>2.1100000000000001E-2</v>
      </c>
      <c r="B38" s="3">
        <v>3.28</v>
      </c>
      <c r="C38" s="3">
        <f t="shared" si="7"/>
        <v>155.45023696682463</v>
      </c>
      <c r="D38" s="3">
        <v>120</v>
      </c>
      <c r="E38" s="3">
        <f t="shared" si="28"/>
        <v>5.2999999999999999E-2</v>
      </c>
      <c r="F38" s="3">
        <f t="shared" si="29"/>
        <v>50</v>
      </c>
      <c r="G38" s="3">
        <f t="shared" si="30"/>
        <v>0</v>
      </c>
      <c r="H38" s="3">
        <f t="shared" si="31"/>
        <v>4.5999999999999999E-2</v>
      </c>
      <c r="I38" s="3">
        <v>293</v>
      </c>
      <c r="J38" s="3">
        <v>287</v>
      </c>
      <c r="K38" s="3">
        <f t="shared" si="32"/>
        <v>9</v>
      </c>
      <c r="L38" s="3">
        <f t="shared" si="33"/>
        <v>0.6</v>
      </c>
      <c r="M38" s="3">
        <v>101</v>
      </c>
      <c r="N38" s="3">
        <f t="shared" si="8"/>
        <v>221</v>
      </c>
      <c r="O38" s="3">
        <f t="shared" si="9"/>
        <v>161</v>
      </c>
      <c r="P38" s="3">
        <f t="shared" si="10"/>
        <v>1.2010797826164514</v>
      </c>
      <c r="Q38" s="3">
        <f t="shared" si="11"/>
        <v>2.628105266913225</v>
      </c>
      <c r="R38" s="3">
        <f t="shared" si="12"/>
        <v>1.9145925247648381</v>
      </c>
      <c r="S38" s="3">
        <f t="shared" si="13"/>
        <v>3.6391257472532321</v>
      </c>
      <c r="T38" s="3">
        <f t="shared" si="14"/>
        <v>7.9628395063659818</v>
      </c>
      <c r="U38" s="3">
        <f t="shared" si="15"/>
        <v>4.9953216779066105</v>
      </c>
      <c r="V38" s="3">
        <f t="shared" si="34"/>
        <v>28160.682988651912</v>
      </c>
      <c r="W38" s="9">
        <f t="shared" si="16"/>
        <v>2.6079294105475222E-2</v>
      </c>
      <c r="X38" s="12">
        <f t="shared" si="17"/>
        <v>0.58771023023474034</v>
      </c>
      <c r="Y38" s="12">
        <f t="shared" si="18"/>
        <v>20.181027250132324</v>
      </c>
      <c r="Z38" s="9">
        <f t="shared" si="0"/>
        <v>2.8326290846664045E-2</v>
      </c>
      <c r="AA38" s="3">
        <f t="shared" si="19"/>
        <v>6.9288966014120064</v>
      </c>
      <c r="AB38">
        <f t="shared" si="20"/>
        <v>0.35317130023711329</v>
      </c>
      <c r="AC38" s="20">
        <f t="shared" ca="1" si="21"/>
        <v>766.78357753237492</v>
      </c>
      <c r="AD38" s="3">
        <f t="shared" ca="1" si="1"/>
        <v>484.39178876618746</v>
      </c>
      <c r="AE38" s="3">
        <f t="shared" ca="1" si="2"/>
        <v>5.7603285579454102</v>
      </c>
      <c r="AF38" s="3">
        <f t="shared" ca="1" si="3"/>
        <v>1.6603229220534299</v>
      </c>
      <c r="AG38" s="3">
        <f t="shared" si="22"/>
        <v>28160.682988651912</v>
      </c>
      <c r="AH38" s="3">
        <f t="shared" si="23"/>
        <v>2.6079294105475222E-2</v>
      </c>
      <c r="AI38" s="3">
        <f t="shared" si="24"/>
        <v>6.9288966014120064</v>
      </c>
      <c r="AJ38" s="3">
        <f t="shared" si="4"/>
        <v>0.64070712908076488</v>
      </c>
      <c r="AK38" s="3">
        <f t="shared" si="25"/>
        <v>0.58771023023474034</v>
      </c>
      <c r="AL38" s="3">
        <f t="shared" si="26"/>
        <v>20.181027250132324</v>
      </c>
      <c r="AM38" s="3">
        <f t="shared" ca="1" si="5"/>
        <v>746.0148400520078</v>
      </c>
      <c r="AN38" s="3">
        <f t="shared" ca="1" si="27"/>
        <v>766.78357753237492</v>
      </c>
      <c r="AO38">
        <f t="shared" ca="1" si="6"/>
        <v>0.15649787438872659</v>
      </c>
    </row>
    <row r="39" spans="1:41">
      <c r="A39" s="3">
        <v>1.9599999999999999E-2</v>
      </c>
      <c r="B39" s="3">
        <v>2.73</v>
      </c>
      <c r="C39" s="3">
        <f t="shared" si="7"/>
        <v>139.28571428571428</v>
      </c>
      <c r="D39" s="3">
        <v>90</v>
      </c>
      <c r="E39" s="3">
        <f t="shared" si="28"/>
        <v>5.2999999999999999E-2</v>
      </c>
      <c r="F39" s="3">
        <f t="shared" si="29"/>
        <v>50</v>
      </c>
      <c r="G39" s="3">
        <f t="shared" si="30"/>
        <v>0</v>
      </c>
      <c r="H39" s="3">
        <f t="shared" si="31"/>
        <v>4.5999999999999999E-2</v>
      </c>
      <c r="I39" s="3">
        <v>293</v>
      </c>
      <c r="J39" s="3">
        <v>287</v>
      </c>
      <c r="K39" s="3">
        <f t="shared" si="32"/>
        <v>9</v>
      </c>
      <c r="L39" s="3">
        <f t="shared" si="33"/>
        <v>0.6</v>
      </c>
      <c r="M39" s="3">
        <v>101</v>
      </c>
      <c r="N39" s="3">
        <f t="shared" si="8"/>
        <v>191</v>
      </c>
      <c r="O39" s="3">
        <f t="shared" si="9"/>
        <v>146</v>
      </c>
      <c r="P39" s="3">
        <f t="shared" si="10"/>
        <v>1.2010797826164514</v>
      </c>
      <c r="Q39" s="3">
        <f t="shared" si="11"/>
        <v>2.2713488958390315</v>
      </c>
      <c r="R39" s="3">
        <f t="shared" si="12"/>
        <v>1.7362143392277414</v>
      </c>
      <c r="S39" s="3">
        <f t="shared" si="13"/>
        <v>3.9113761660509905</v>
      </c>
      <c r="T39" s="3">
        <f t="shared" si="14"/>
        <v>7.3967608684726649</v>
      </c>
      <c r="U39" s="3">
        <f t="shared" si="15"/>
        <v>5.1169373131215021</v>
      </c>
      <c r="V39" s="3">
        <f t="shared" si="34"/>
        <v>26158.738700359118</v>
      </c>
      <c r="W39" s="9">
        <f t="shared" si="16"/>
        <v>2.6429776380477627E-2</v>
      </c>
      <c r="X39" s="12">
        <f t="shared" si="17"/>
        <v>0.56673646825625679</v>
      </c>
      <c r="Y39" s="12">
        <f t="shared" si="18"/>
        <v>17.218715234784995</v>
      </c>
      <c r="Z39" s="9">
        <f t="shared" si="0"/>
        <v>2.4178561141880699E-2</v>
      </c>
      <c r="AA39" s="3">
        <f t="shared" si="19"/>
        <v>7.0975868711990282</v>
      </c>
      <c r="AB39">
        <f t="shared" si="20"/>
        <v>0.28535385261595364</v>
      </c>
      <c r="AC39" s="20">
        <f t="shared" ca="1" si="21"/>
        <v>682.45736974327576</v>
      </c>
      <c r="AD39" s="3">
        <f t="shared" ca="1" si="1"/>
        <v>442.22868487163788</v>
      </c>
      <c r="AE39" s="3">
        <f t="shared" ca="1" si="2"/>
        <v>5.2589300266572865</v>
      </c>
      <c r="AF39" s="3">
        <f t="shared" ca="1" si="3"/>
        <v>1.6893360229054024</v>
      </c>
      <c r="AG39" s="3">
        <f t="shared" si="22"/>
        <v>26158.738700359118</v>
      </c>
      <c r="AH39" s="3">
        <f t="shared" si="23"/>
        <v>2.6429776380477627E-2</v>
      </c>
      <c r="AI39" s="3">
        <f t="shared" si="24"/>
        <v>7.0975868711990282</v>
      </c>
      <c r="AJ39" s="3">
        <f t="shared" si="4"/>
        <v>0.67407331939137849</v>
      </c>
      <c r="AK39" s="3">
        <f t="shared" si="25"/>
        <v>0.56673646825625679</v>
      </c>
      <c r="AL39" s="3">
        <f t="shared" si="26"/>
        <v>17.218715234784995</v>
      </c>
      <c r="AM39" s="3">
        <f t="shared" ca="1" si="5"/>
        <v>664.67191804023446</v>
      </c>
      <c r="AN39" s="3">
        <f t="shared" ca="1" si="27"/>
        <v>682.45736974327576</v>
      </c>
      <c r="AO39">
        <f t="shared" ca="1" si="6"/>
        <v>0.1318763691186394</v>
      </c>
    </row>
    <row r="40" spans="1:41">
      <c r="A40" s="3">
        <v>1.2500000000000001E-2</v>
      </c>
      <c r="B40" s="3">
        <v>1.8779999999999999</v>
      </c>
      <c r="C40" s="3">
        <f t="shared" si="7"/>
        <v>150.23999999999998</v>
      </c>
      <c r="D40" s="3">
        <v>70</v>
      </c>
      <c r="E40" s="3">
        <f t="shared" si="28"/>
        <v>5.2999999999999999E-2</v>
      </c>
      <c r="F40" s="3">
        <f t="shared" si="29"/>
        <v>50</v>
      </c>
      <c r="G40" s="3">
        <f t="shared" si="30"/>
        <v>0</v>
      </c>
      <c r="H40" s="3">
        <f t="shared" si="31"/>
        <v>4.5999999999999999E-2</v>
      </c>
      <c r="I40" s="3">
        <v>293</v>
      </c>
      <c r="J40" s="3">
        <v>287</v>
      </c>
      <c r="K40" s="3">
        <f t="shared" si="32"/>
        <v>9</v>
      </c>
      <c r="L40" s="3">
        <f t="shared" si="33"/>
        <v>0.6</v>
      </c>
      <c r="M40" s="3">
        <v>101</v>
      </c>
      <c r="N40" s="3">
        <f t="shared" si="8"/>
        <v>171</v>
      </c>
      <c r="O40" s="3">
        <f t="shared" si="9"/>
        <v>136</v>
      </c>
      <c r="P40" s="3">
        <f t="shared" si="10"/>
        <v>1.2010797826164514</v>
      </c>
      <c r="Q40" s="3">
        <f t="shared" si="11"/>
        <v>2.0335113151229027</v>
      </c>
      <c r="R40" s="3">
        <f t="shared" si="12"/>
        <v>1.6172955488696767</v>
      </c>
      <c r="S40" s="3">
        <f t="shared" si="13"/>
        <v>2.7862545042507283</v>
      </c>
      <c r="T40" s="3">
        <f t="shared" si="14"/>
        <v>4.717321982444302</v>
      </c>
      <c r="U40" s="3">
        <f t="shared" si="15"/>
        <v>3.5033052957858426</v>
      </c>
      <c r="V40" s="3">
        <f t="shared" si="34"/>
        <v>16682.869069106582</v>
      </c>
      <c r="W40" s="9">
        <f t="shared" si="16"/>
        <v>2.8883422268814678E-2</v>
      </c>
      <c r="X40" s="12">
        <f t="shared" si="17"/>
        <v>0.27043204426378809</v>
      </c>
      <c r="Y40" s="12">
        <f t="shared" si="18"/>
        <v>8.1054250695269037</v>
      </c>
      <c r="Z40" s="9">
        <f t="shared" si="0"/>
        <v>4.3808240976148882E-2</v>
      </c>
      <c r="AA40" s="3">
        <f t="shared" si="19"/>
        <v>4.8593547568795872</v>
      </c>
      <c r="AB40">
        <f t="shared" si="20"/>
        <v>0.53696824439461155</v>
      </c>
      <c r="AC40" s="20">
        <f t="shared" ca="1" si="21"/>
        <v>761.15071870007534</v>
      </c>
      <c r="AD40" s="3">
        <f t="shared" ca="1" si="1"/>
        <v>481.57535935003767</v>
      </c>
      <c r="AE40" s="3">
        <f t="shared" ca="1" si="2"/>
        <v>5.7268359200156702</v>
      </c>
      <c r="AF40" s="3">
        <f t="shared" ca="1" si="3"/>
        <v>0.98935610175304378</v>
      </c>
      <c r="AG40" s="3">
        <f t="shared" si="22"/>
        <v>16682.869069106582</v>
      </c>
      <c r="AH40" s="3">
        <f t="shared" si="23"/>
        <v>2.8883422268814678E-2</v>
      </c>
      <c r="AI40" s="3">
        <f t="shared" si="24"/>
        <v>4.8593547568795872</v>
      </c>
      <c r="AJ40" s="3">
        <f t="shared" si="4"/>
        <v>1.8949396374197849</v>
      </c>
      <c r="AK40" s="3">
        <f t="shared" si="25"/>
        <v>0.27043204426378809</v>
      </c>
      <c r="AL40" s="3">
        <f t="shared" si="26"/>
        <v>8.1054250695269037</v>
      </c>
      <c r="AM40" s="3">
        <f t="shared" ca="1" si="5"/>
        <v>752.77486158628392</v>
      </c>
      <c r="AN40" s="3">
        <f t="shared" ca="1" si="27"/>
        <v>761.15071870007466</v>
      </c>
      <c r="AO40">
        <f t="shared" ca="1" si="6"/>
        <v>9.1966017084696386E-2</v>
      </c>
    </row>
    <row r="41" spans="1:41">
      <c r="A41" s="3">
        <v>3.6200000000000003E-2</v>
      </c>
      <c r="B41" s="3">
        <v>1.216</v>
      </c>
      <c r="C41" s="3">
        <f t="shared" si="7"/>
        <v>33.591160220994475</v>
      </c>
      <c r="D41" s="3">
        <v>100</v>
      </c>
      <c r="E41" s="3">
        <f t="shared" si="28"/>
        <v>5.2999999999999999E-2</v>
      </c>
      <c r="F41" s="3">
        <f t="shared" si="29"/>
        <v>50</v>
      </c>
      <c r="G41" s="3">
        <f t="shared" si="30"/>
        <v>0</v>
      </c>
      <c r="H41" s="3">
        <f t="shared" si="31"/>
        <v>4.5999999999999999E-2</v>
      </c>
      <c r="I41" s="3">
        <v>293</v>
      </c>
      <c r="J41" s="3">
        <v>287</v>
      </c>
      <c r="K41" s="3">
        <f t="shared" si="32"/>
        <v>9</v>
      </c>
      <c r="L41" s="3">
        <f t="shared" si="33"/>
        <v>0.6</v>
      </c>
      <c r="M41" s="3">
        <v>101</v>
      </c>
      <c r="N41" s="3">
        <f t="shared" si="8"/>
        <v>201</v>
      </c>
      <c r="O41" s="3">
        <f t="shared" si="9"/>
        <v>151</v>
      </c>
      <c r="P41" s="3">
        <f t="shared" si="10"/>
        <v>1.2010797826164514</v>
      </c>
      <c r="Q41" s="3">
        <f t="shared" si="11"/>
        <v>2.3902676861970957</v>
      </c>
      <c r="R41" s="3">
        <f t="shared" si="12"/>
        <v>1.7956737344067737</v>
      </c>
      <c r="S41" s="3">
        <f t="shared" si="13"/>
        <v>6.8646657242638254</v>
      </c>
      <c r="T41" s="3">
        <f t="shared" si="14"/>
        <v>13.6613644611587</v>
      </c>
      <c r="U41" s="3">
        <f t="shared" si="15"/>
        <v>9.1377338448809855</v>
      </c>
      <c r="V41" s="3">
        <f t="shared" si="34"/>
        <v>48313.588824132668</v>
      </c>
      <c r="W41" s="9">
        <f t="shared" si="16"/>
        <v>2.390002815996415E-2</v>
      </c>
      <c r="X41" s="12">
        <f t="shared" si="17"/>
        <v>1.6903124501418703</v>
      </c>
      <c r="Y41" s="12">
        <f t="shared" si="18"/>
        <v>14.003394753065045</v>
      </c>
      <c r="Z41" s="9">
        <f t="shared" si="0"/>
        <v>3.5486764989371422E-2</v>
      </c>
      <c r="AA41" s="3">
        <f t="shared" si="19"/>
        <v>12.674741901493819</v>
      </c>
      <c r="AB41">
        <f t="shared" si="20"/>
        <v>0.20567377182757102</v>
      </c>
      <c r="AC41" s="20">
        <f t="shared" ca="1" si="21"/>
        <v>248.79057207618979</v>
      </c>
      <c r="AD41" s="3">
        <f t="shared" ca="1" si="1"/>
        <v>225.39528603809489</v>
      </c>
      <c r="AE41" s="3">
        <f t="shared" ca="1" si="2"/>
        <v>2.6803734768060186</v>
      </c>
      <c r="AF41" s="3">
        <f t="shared" ca="1" si="3"/>
        <v>6.1216799820020373</v>
      </c>
      <c r="AG41" s="3">
        <f t="shared" si="22"/>
        <v>48313.588824132668</v>
      </c>
      <c r="AH41" s="3">
        <f t="shared" si="23"/>
        <v>2.390002815996415E-2</v>
      </c>
      <c r="AI41" s="3">
        <f t="shared" si="24"/>
        <v>12.674741901493819</v>
      </c>
      <c r="AJ41" s="3">
        <f t="shared" si="4"/>
        <v>0.14645720166188464</v>
      </c>
      <c r="AK41" s="3">
        <f t="shared" si="25"/>
        <v>1.6903124501418703</v>
      </c>
      <c r="AL41" s="3">
        <f t="shared" si="26"/>
        <v>14.003394753065045</v>
      </c>
      <c r="AM41" s="3">
        <f t="shared" ca="1" si="5"/>
        <v>233.09686487298271</v>
      </c>
      <c r="AN41" s="3">
        <f t="shared" ca="1" si="27"/>
        <v>248.79057207618962</v>
      </c>
      <c r="AO41">
        <f t="shared" ca="1" si="6"/>
        <v>0.40194449156769496</v>
      </c>
    </row>
    <row r="42" spans="1:41">
      <c r="A42" s="3">
        <v>2.1999999999999999E-2</v>
      </c>
      <c r="B42" s="3">
        <v>0.64</v>
      </c>
      <c r="C42" s="3">
        <f t="shared" si="7"/>
        <v>29.090909090909093</v>
      </c>
      <c r="D42" s="3">
        <v>70</v>
      </c>
      <c r="E42" s="3">
        <f t="shared" si="28"/>
        <v>5.2999999999999999E-2</v>
      </c>
      <c r="F42" s="3">
        <f t="shared" si="29"/>
        <v>50</v>
      </c>
      <c r="G42" s="3">
        <f t="shared" si="30"/>
        <v>0</v>
      </c>
      <c r="H42" s="3">
        <f t="shared" si="31"/>
        <v>4.5999999999999999E-2</v>
      </c>
      <c r="I42" s="3">
        <v>293</v>
      </c>
      <c r="J42" s="3">
        <v>287</v>
      </c>
      <c r="K42" s="3">
        <f t="shared" si="32"/>
        <v>9</v>
      </c>
      <c r="L42" s="3">
        <f t="shared" si="33"/>
        <v>0.6</v>
      </c>
      <c r="M42" s="3">
        <v>101</v>
      </c>
      <c r="N42" s="3">
        <f t="shared" si="8"/>
        <v>171</v>
      </c>
      <c r="O42" s="3">
        <f t="shared" si="9"/>
        <v>136</v>
      </c>
      <c r="P42" s="3">
        <f t="shared" si="10"/>
        <v>1.2010797826164514</v>
      </c>
      <c r="Q42" s="3">
        <f t="shared" si="11"/>
        <v>2.0335113151229027</v>
      </c>
      <c r="R42" s="3">
        <f t="shared" si="12"/>
        <v>1.6172955488696767</v>
      </c>
      <c r="S42" s="3">
        <f t="shared" si="13"/>
        <v>4.9038079274812816</v>
      </c>
      <c r="T42" s="3">
        <f t="shared" si="14"/>
        <v>8.3024866891019702</v>
      </c>
      <c r="U42" s="3">
        <f t="shared" si="15"/>
        <v>6.1658173205830824</v>
      </c>
      <c r="V42" s="3">
        <f t="shared" si="34"/>
        <v>29361.84956162758</v>
      </c>
      <c r="W42" s="9">
        <f t="shared" si="16"/>
        <v>2.5886773111708523E-2</v>
      </c>
      <c r="X42" s="12">
        <f t="shared" si="17"/>
        <v>0.75078010286393071</v>
      </c>
      <c r="Y42" s="12">
        <f t="shared" si="18"/>
        <v>4.9953942644840978</v>
      </c>
      <c r="Z42" s="9">
        <f t="shared" si="0"/>
        <v>7.6156479578020617E-2</v>
      </c>
      <c r="AA42" s="3">
        <f t="shared" si="19"/>
        <v>8.5524643721080729</v>
      </c>
      <c r="AB42">
        <f t="shared" si="20"/>
        <v>0.41075750445748965</v>
      </c>
      <c r="AC42" s="20">
        <f t="shared" ca="1" si="21"/>
        <v>241.32211618257497</v>
      </c>
      <c r="AD42" s="3">
        <f t="shared" ca="1" si="1"/>
        <v>221.66105809128749</v>
      </c>
      <c r="AE42" s="3">
        <f t="shared" ca="1" si="2"/>
        <v>2.6359664897704569</v>
      </c>
      <c r="AF42" s="3">
        <f t="shared" ca="1" si="3"/>
        <v>3.7830332617737281</v>
      </c>
      <c r="AG42" s="3">
        <f t="shared" si="22"/>
        <v>29361.84956162758</v>
      </c>
      <c r="AH42" s="3">
        <f t="shared" si="23"/>
        <v>2.5886773111708523E-2</v>
      </c>
      <c r="AI42" s="3">
        <f t="shared" si="24"/>
        <v>8.5524643721080729</v>
      </c>
      <c r="AJ42" s="3">
        <f t="shared" si="4"/>
        <v>0.45508162414088887</v>
      </c>
      <c r="AK42" s="3">
        <f t="shared" si="25"/>
        <v>0.75078010286393071</v>
      </c>
      <c r="AL42" s="3">
        <f t="shared" si="26"/>
        <v>4.9953942644840978</v>
      </c>
      <c r="AM42" s="3">
        <f t="shared" ca="1" si="5"/>
        <v>235.57594181522677</v>
      </c>
      <c r="AN42" s="3">
        <f t="shared" ca="1" si="27"/>
        <v>241.3221161825748</v>
      </c>
      <c r="AO42">
        <f t="shared" ca="1" si="6"/>
        <v>0.29006873098626718</v>
      </c>
    </row>
    <row r="43" spans="1:41">
      <c r="A43" s="3">
        <v>6.0299999999999999E-2</v>
      </c>
      <c r="B43" s="3">
        <v>1.4850000000000001</v>
      </c>
      <c r="C43" s="3">
        <f t="shared" si="7"/>
        <v>24.626865671641792</v>
      </c>
      <c r="D43" s="3">
        <v>110</v>
      </c>
      <c r="E43" s="3">
        <f t="shared" si="28"/>
        <v>5.2999999999999999E-2</v>
      </c>
      <c r="F43" s="3">
        <f t="shared" si="29"/>
        <v>50</v>
      </c>
      <c r="G43" s="3">
        <f t="shared" si="30"/>
        <v>0</v>
      </c>
      <c r="H43" s="3">
        <f t="shared" si="31"/>
        <v>4.5999999999999999E-2</v>
      </c>
      <c r="I43" s="3">
        <v>293</v>
      </c>
      <c r="J43" s="3">
        <v>287</v>
      </c>
      <c r="K43" s="3">
        <f t="shared" si="32"/>
        <v>9</v>
      </c>
      <c r="L43" s="3">
        <f t="shared" si="33"/>
        <v>0.6</v>
      </c>
      <c r="M43" s="3">
        <v>101</v>
      </c>
      <c r="N43" s="3">
        <f t="shared" si="8"/>
        <v>211</v>
      </c>
      <c r="O43" s="3">
        <f t="shared" si="9"/>
        <v>156</v>
      </c>
      <c r="P43" s="3">
        <f t="shared" si="10"/>
        <v>1.2010797826164514</v>
      </c>
      <c r="Q43" s="3">
        <f t="shared" si="11"/>
        <v>2.5091864765551604</v>
      </c>
      <c r="R43" s="3">
        <f t="shared" si="12"/>
        <v>1.8551331295858058</v>
      </c>
      <c r="S43" s="3">
        <f t="shared" si="13"/>
        <v>10.892855381869397</v>
      </c>
      <c r="T43" s="3">
        <f t="shared" si="14"/>
        <v>22.756361243311311</v>
      </c>
      <c r="U43" s="3">
        <f t="shared" si="15"/>
        <v>14.733285163938739</v>
      </c>
      <c r="V43" s="3">
        <f t="shared" si="34"/>
        <v>80478.160389370139</v>
      </c>
      <c r="W43" s="9">
        <f t="shared" si="16"/>
        <v>2.2379093453645631E-2</v>
      </c>
      <c r="X43" s="12">
        <f t="shared" si="17"/>
        <v>4.2509001089559089</v>
      </c>
      <c r="Y43" s="12">
        <f t="shared" si="18"/>
        <v>27.863362643770913</v>
      </c>
      <c r="Z43" s="9">
        <f t="shared" si="0"/>
        <v>1.6649852246396868E-2</v>
      </c>
      <c r="AA43" s="3">
        <f t="shared" si="19"/>
        <v>20.436203328316985</v>
      </c>
      <c r="AB43">
        <f t="shared" si="20"/>
        <v>8.2625662479724735E-2</v>
      </c>
      <c r="AC43" s="20">
        <f t="shared" ca="1" si="21"/>
        <v>184.57579701048013</v>
      </c>
      <c r="AD43" s="3">
        <f t="shared" ca="1" si="1"/>
        <v>193.28789850524007</v>
      </c>
      <c r="AE43" s="3">
        <f t="shared" ca="1" si="2"/>
        <v>2.298556308109549</v>
      </c>
      <c r="AF43" s="3">
        <f t="shared" ca="1" si="3"/>
        <v>11.891031478683768</v>
      </c>
      <c r="AG43" s="3">
        <f t="shared" si="22"/>
        <v>80478.160389370139</v>
      </c>
      <c r="AH43" s="3">
        <f t="shared" si="23"/>
        <v>2.2379093453645631E-2</v>
      </c>
      <c r="AI43" s="3">
        <f t="shared" si="24"/>
        <v>20.436203328316985</v>
      </c>
      <c r="AJ43" s="3">
        <f t="shared" si="4"/>
        <v>4.0382462688258285E-2</v>
      </c>
      <c r="AK43" s="3">
        <f t="shared" si="25"/>
        <v>4.2509001089559089</v>
      </c>
      <c r="AL43" s="3">
        <f t="shared" si="26"/>
        <v>27.863362643770913</v>
      </c>
      <c r="AM43" s="3">
        <f t="shared" ca="1" si="5"/>
        <v>152.4615342577533</v>
      </c>
      <c r="AN43" s="3">
        <f t="shared" ca="1" si="27"/>
        <v>184.57579701048013</v>
      </c>
      <c r="AO43">
        <f t="shared" ca="1" si="6"/>
        <v>0.59596112698218096</v>
      </c>
    </row>
    <row r="44" spans="1:41">
      <c r="A44" s="3">
        <v>2.87E-2</v>
      </c>
      <c r="B44" s="3">
        <v>0.96899999999999997</v>
      </c>
      <c r="C44" s="3">
        <f t="shared" si="7"/>
        <v>33.763066202090592</v>
      </c>
      <c r="D44" s="3">
        <v>70</v>
      </c>
      <c r="E44" s="3">
        <f t="shared" si="28"/>
        <v>5.2999999999999999E-2</v>
      </c>
      <c r="F44" s="3">
        <f t="shared" si="29"/>
        <v>50</v>
      </c>
      <c r="G44" s="3">
        <f t="shared" si="30"/>
        <v>0</v>
      </c>
      <c r="H44" s="3">
        <f t="shared" si="31"/>
        <v>4.5999999999999999E-2</v>
      </c>
      <c r="I44" s="3">
        <v>293</v>
      </c>
      <c r="J44" s="3">
        <v>287</v>
      </c>
      <c r="K44" s="3">
        <f t="shared" si="32"/>
        <v>9</v>
      </c>
      <c r="L44" s="3">
        <f t="shared" si="33"/>
        <v>0.6</v>
      </c>
      <c r="M44" s="3">
        <v>101</v>
      </c>
      <c r="N44" s="3">
        <f t="shared" si="8"/>
        <v>171</v>
      </c>
      <c r="O44" s="3">
        <f t="shared" si="9"/>
        <v>136</v>
      </c>
      <c r="P44" s="3">
        <f t="shared" si="10"/>
        <v>1.2010797826164514</v>
      </c>
      <c r="Q44" s="3">
        <f t="shared" si="11"/>
        <v>2.0335113151229027</v>
      </c>
      <c r="R44" s="3">
        <f t="shared" si="12"/>
        <v>1.6172955488696767</v>
      </c>
      <c r="S44" s="3">
        <f t="shared" si="13"/>
        <v>6.3972403417596713</v>
      </c>
      <c r="T44" s="3">
        <f t="shared" si="14"/>
        <v>10.830971271692116</v>
      </c>
      <c r="U44" s="3">
        <f t="shared" si="15"/>
        <v>8.0435889591242944</v>
      </c>
      <c r="V44" s="3">
        <f t="shared" si="34"/>
        <v>38303.867382668708</v>
      </c>
      <c r="W44" s="9">
        <f t="shared" si="16"/>
        <v>2.4758148443020583E-2</v>
      </c>
      <c r="X44" s="12">
        <f t="shared" si="17"/>
        <v>1.2220006347776609</v>
      </c>
      <c r="Y44" s="12">
        <f t="shared" si="18"/>
        <v>9.8213450573534065</v>
      </c>
      <c r="Z44" s="9">
        <f t="shared" si="0"/>
        <v>3.5378358687017615E-2</v>
      </c>
      <c r="AA44" s="3">
        <f t="shared" si="19"/>
        <v>11.157078521795532</v>
      </c>
      <c r="AB44">
        <f t="shared" si="20"/>
        <v>0.20556947224029215</v>
      </c>
      <c r="AC44" s="20">
        <f t="shared" ca="1" si="21"/>
        <v>244.81015379228839</v>
      </c>
      <c r="AD44" s="3">
        <f t="shared" ca="1" si="1"/>
        <v>223.40507689614418</v>
      </c>
      <c r="AE44" s="3">
        <f t="shared" ca="1" si="2"/>
        <v>2.6567061504339842</v>
      </c>
      <c r="AF44" s="3">
        <f t="shared" ca="1" si="3"/>
        <v>4.8966125284137831</v>
      </c>
      <c r="AG44" s="3">
        <f t="shared" si="22"/>
        <v>38303.867382668708</v>
      </c>
      <c r="AH44" s="3">
        <f t="shared" si="23"/>
        <v>2.4758148443020583E-2</v>
      </c>
      <c r="AI44" s="3">
        <f t="shared" si="24"/>
        <v>11.157078521795532</v>
      </c>
      <c r="AJ44" s="3">
        <f t="shared" si="4"/>
        <v>0.23043148972615499</v>
      </c>
      <c r="AK44" s="3">
        <f t="shared" si="25"/>
        <v>1.2220006347776609</v>
      </c>
      <c r="AL44" s="3">
        <f t="shared" si="26"/>
        <v>9.8213450573534065</v>
      </c>
      <c r="AM44" s="3">
        <f t="shared" ca="1" si="5"/>
        <v>233.76680810015742</v>
      </c>
      <c r="AN44" s="3">
        <f t="shared" ca="1" si="27"/>
        <v>244.81015379228847</v>
      </c>
      <c r="AO44">
        <f t="shared" ca="1" si="6"/>
        <v>0.28593585239684205</v>
      </c>
    </row>
    <row r="45" spans="1:41">
      <c r="A45" s="3">
        <v>0.05</v>
      </c>
      <c r="B45" s="3">
        <v>0.93300000000000005</v>
      </c>
      <c r="C45" s="3">
        <f t="shared" si="7"/>
        <v>18.66</v>
      </c>
      <c r="D45" s="3">
        <v>70</v>
      </c>
      <c r="E45" s="3">
        <f t="shared" si="28"/>
        <v>5.2999999999999999E-2</v>
      </c>
      <c r="F45" s="3">
        <f t="shared" si="29"/>
        <v>50</v>
      </c>
      <c r="G45" s="3">
        <f t="shared" si="30"/>
        <v>0</v>
      </c>
      <c r="H45" s="3">
        <f t="shared" si="31"/>
        <v>4.5999999999999999E-2</v>
      </c>
      <c r="I45" s="3">
        <v>293</v>
      </c>
      <c r="J45" s="3">
        <v>287</v>
      </c>
      <c r="K45" s="3">
        <f t="shared" si="32"/>
        <v>9</v>
      </c>
      <c r="L45" s="3">
        <f t="shared" si="33"/>
        <v>0.6</v>
      </c>
      <c r="M45" s="3">
        <v>101</v>
      </c>
      <c r="N45" s="3">
        <f t="shared" si="8"/>
        <v>171</v>
      </c>
      <c r="O45" s="3">
        <f t="shared" si="9"/>
        <v>136</v>
      </c>
      <c r="P45" s="3">
        <f t="shared" si="10"/>
        <v>1.2010797826164514</v>
      </c>
      <c r="Q45" s="3">
        <f t="shared" si="11"/>
        <v>2.0335113151229027</v>
      </c>
      <c r="R45" s="3">
        <f t="shared" si="12"/>
        <v>1.6172955488696767</v>
      </c>
      <c r="S45" s="3">
        <f t="shared" si="13"/>
        <v>11.145018017002913</v>
      </c>
      <c r="T45" s="3">
        <f t="shared" si="14"/>
        <v>18.869287929777208</v>
      </c>
      <c r="U45" s="3">
        <f t="shared" si="15"/>
        <v>14.01322118314337</v>
      </c>
      <c r="V45" s="3">
        <f t="shared" si="34"/>
        <v>66731.476276426329</v>
      </c>
      <c r="W45" s="9">
        <f t="shared" si="16"/>
        <v>2.288346994117994E-2</v>
      </c>
      <c r="X45" s="12">
        <f t="shared" si="17"/>
        <v>3.4280832781917838</v>
      </c>
      <c r="Y45" s="12">
        <f t="shared" si="18"/>
        <v>16.858255156508747</v>
      </c>
      <c r="Z45" s="9">
        <f t="shared" si="0"/>
        <v>1.7784212042693405E-2</v>
      </c>
      <c r="AA45" s="3">
        <f t="shared" si="19"/>
        <v>19.437419027518349</v>
      </c>
      <c r="AB45">
        <f t="shared" si="20"/>
        <v>7.6822855806700632E-2</v>
      </c>
      <c r="AC45" s="20">
        <f t="shared" ca="1" si="21"/>
        <v>141.13850388166117</v>
      </c>
      <c r="AD45" s="3">
        <f t="shared" ca="1" si="1"/>
        <v>171.56925194083058</v>
      </c>
      <c r="AE45" s="3">
        <f t="shared" ca="1" si="2"/>
        <v>2.0402807903441578</v>
      </c>
      <c r="AF45" s="3">
        <f t="shared" ca="1" si="3"/>
        <v>11.108039811030677</v>
      </c>
      <c r="AG45" s="3">
        <f t="shared" si="22"/>
        <v>66731.476276426329</v>
      </c>
      <c r="AH45" s="3">
        <f t="shared" si="23"/>
        <v>2.288346994117994E-2</v>
      </c>
      <c r="AI45" s="3">
        <f t="shared" si="24"/>
        <v>19.437419027518349</v>
      </c>
      <c r="AJ45" s="3">
        <f t="shared" si="4"/>
        <v>5.4539840345757956E-2</v>
      </c>
      <c r="AK45" s="3">
        <f t="shared" si="25"/>
        <v>3.4280832781917838</v>
      </c>
      <c r="AL45" s="3">
        <f t="shared" si="26"/>
        <v>16.858255156508747</v>
      </c>
      <c r="AM45" s="3">
        <f t="shared" ca="1" si="5"/>
        <v>120.85216544696065</v>
      </c>
      <c r="AN45" s="3">
        <f t="shared" ca="1" si="27"/>
        <v>141.13850388166119</v>
      </c>
      <c r="AO45">
        <f t="shared" ca="1" si="6"/>
        <v>0.49596671407748594</v>
      </c>
    </row>
    <row r="46" spans="1:41">
      <c r="A46" s="3">
        <v>8.2900000000000001E-2</v>
      </c>
      <c r="B46" s="3">
        <v>1.28</v>
      </c>
      <c r="C46" s="3">
        <f t="shared" si="7"/>
        <v>15.440289505428227</v>
      </c>
      <c r="D46" s="3">
        <v>130</v>
      </c>
      <c r="E46" s="3">
        <f t="shared" si="28"/>
        <v>5.2999999999999999E-2</v>
      </c>
      <c r="F46" s="3">
        <f t="shared" si="29"/>
        <v>50</v>
      </c>
      <c r="G46" s="3">
        <f t="shared" si="30"/>
        <v>0</v>
      </c>
      <c r="H46" s="3">
        <f t="shared" si="31"/>
        <v>4.5999999999999999E-2</v>
      </c>
      <c r="I46" s="3">
        <v>293</v>
      </c>
      <c r="J46" s="3">
        <v>287</v>
      </c>
      <c r="K46" s="3">
        <f t="shared" si="32"/>
        <v>9</v>
      </c>
      <c r="L46" s="3">
        <f t="shared" si="33"/>
        <v>0.6</v>
      </c>
      <c r="M46" s="3">
        <v>101</v>
      </c>
      <c r="N46" s="3">
        <f t="shared" si="8"/>
        <v>231</v>
      </c>
      <c r="O46" s="3">
        <f t="shared" si="9"/>
        <v>166</v>
      </c>
      <c r="P46" s="3">
        <f t="shared" si="10"/>
        <v>1.2010797826164514</v>
      </c>
      <c r="Q46" s="3">
        <f t="shared" si="11"/>
        <v>2.7470240572712896</v>
      </c>
      <c r="R46" s="3">
        <f t="shared" si="12"/>
        <v>1.9740519199438704</v>
      </c>
      <c r="S46" s="3">
        <f t="shared" si="13"/>
        <v>13.678845100193213</v>
      </c>
      <c r="T46" s="3">
        <f t="shared" si="14"/>
        <v>31.285279387570608</v>
      </c>
      <c r="U46" s="3">
        <f t="shared" si="15"/>
        <v>19.035019386413445</v>
      </c>
      <c r="V46" s="3">
        <f t="shared" si="34"/>
        <v>110640.78766631485</v>
      </c>
      <c r="W46" s="9">
        <f t="shared" si="16"/>
        <v>2.1648913851648847E-2</v>
      </c>
      <c r="X46" s="12">
        <f t="shared" si="17"/>
        <v>7.3040791237035654</v>
      </c>
      <c r="Y46" s="12">
        <f t="shared" si="18"/>
        <v>31.749613513869932</v>
      </c>
      <c r="Z46" s="9">
        <f t="shared" si="0"/>
        <v>1.745823255650587E-2</v>
      </c>
      <c r="AA46" s="3">
        <f t="shared" si="19"/>
        <v>26.403040612512392</v>
      </c>
      <c r="AB46">
        <f t="shared" si="20"/>
        <v>6.8600612586479176E-2</v>
      </c>
      <c r="AC46" s="20">
        <f t="shared" ca="1" si="21"/>
        <v>136.0441681676383</v>
      </c>
      <c r="AD46" s="3">
        <f t="shared" ca="1" si="1"/>
        <v>169.02208408381915</v>
      </c>
      <c r="AE46" s="3">
        <f t="shared" ca="1" si="2"/>
        <v>2.0099901783046836</v>
      </c>
      <c r="AF46" s="3">
        <f t="shared" ca="1" si="3"/>
        <v>18.694676706137763</v>
      </c>
      <c r="AG46" s="3">
        <f t="shared" si="22"/>
        <v>110640.78766631485</v>
      </c>
      <c r="AH46" s="3">
        <f t="shared" si="23"/>
        <v>2.1648913851648847E-2</v>
      </c>
      <c r="AI46" s="3">
        <f t="shared" si="24"/>
        <v>26.403040612512392</v>
      </c>
      <c r="AJ46" s="3">
        <f t="shared" si="4"/>
        <v>1.8957438549365265E-2</v>
      </c>
      <c r="AK46" s="3">
        <f t="shared" si="25"/>
        <v>7.3040791237035654</v>
      </c>
      <c r="AL46" s="3">
        <f t="shared" si="26"/>
        <v>31.749613513869932</v>
      </c>
      <c r="AM46" s="3">
        <f t="shared" ca="1" si="5"/>
        <v>96.990475530064813</v>
      </c>
      <c r="AN46" s="3">
        <f t="shared" ca="1" si="27"/>
        <v>136.0441681676383</v>
      </c>
      <c r="AO46">
        <f t="shared" ca="1" si="6"/>
        <v>0.95557201569867756</v>
      </c>
    </row>
    <row r="47" spans="1:41">
      <c r="A47" s="3">
        <v>7.6799999999999993E-2</v>
      </c>
      <c r="B47" s="3">
        <v>3.073</v>
      </c>
      <c r="C47" s="3">
        <f t="shared" si="7"/>
        <v>40.013020833333336</v>
      </c>
      <c r="D47" s="3">
        <v>230</v>
      </c>
      <c r="E47" s="3">
        <f t="shared" si="28"/>
        <v>5.2999999999999999E-2</v>
      </c>
      <c r="F47" s="3">
        <f t="shared" si="29"/>
        <v>50</v>
      </c>
      <c r="G47" s="3">
        <f t="shared" si="30"/>
        <v>0</v>
      </c>
      <c r="H47" s="3">
        <f t="shared" si="31"/>
        <v>4.5999999999999999E-2</v>
      </c>
      <c r="I47" s="3">
        <v>293</v>
      </c>
      <c r="J47" s="3">
        <v>287</v>
      </c>
      <c r="K47" s="3">
        <f t="shared" si="32"/>
        <v>9</v>
      </c>
      <c r="L47" s="3">
        <f t="shared" si="33"/>
        <v>0.6</v>
      </c>
      <c r="M47" s="3">
        <v>101</v>
      </c>
      <c r="N47" s="3">
        <f t="shared" si="8"/>
        <v>331</v>
      </c>
      <c r="O47" s="3">
        <f t="shared" si="9"/>
        <v>216</v>
      </c>
      <c r="P47" s="3">
        <f t="shared" si="10"/>
        <v>1.2010797826164514</v>
      </c>
      <c r="Q47" s="3">
        <f t="shared" si="11"/>
        <v>3.9362119608519337</v>
      </c>
      <c r="R47" s="3">
        <f t="shared" si="12"/>
        <v>2.5686458717341929</v>
      </c>
      <c r="S47" s="3">
        <f t="shared" si="13"/>
        <v>8.843824327111534</v>
      </c>
      <c r="T47" s="3">
        <f t="shared" si="14"/>
        <v>28.983226260137787</v>
      </c>
      <c r="U47" s="3">
        <f t="shared" si="15"/>
        <v>13.55234190867554</v>
      </c>
      <c r="V47" s="3">
        <f t="shared" si="34"/>
        <v>102499.54756059083</v>
      </c>
      <c r="W47" s="9">
        <f t="shared" si="16"/>
        <v>2.1810614306464613E-2</v>
      </c>
      <c r="X47" s="12">
        <f t="shared" si="17"/>
        <v>4.8536110498642495</v>
      </c>
      <c r="Y47" s="12">
        <f t="shared" si="18"/>
        <v>52.24183901079661</v>
      </c>
      <c r="Z47" s="9">
        <f t="shared" si="0"/>
        <v>1.9418157027651137E-2</v>
      </c>
      <c r="AA47" s="3">
        <f t="shared" si="19"/>
        <v>18.798143912835517</v>
      </c>
      <c r="AB47">
        <f t="shared" si="20"/>
        <v>0.12283119551737816</v>
      </c>
      <c r="AC47" s="20">
        <f t="shared" ca="1" si="21"/>
        <v>309.45610515077203</v>
      </c>
      <c r="AD47" s="3">
        <f t="shared" ca="1" si="1"/>
        <v>255.72805257538602</v>
      </c>
      <c r="AE47" s="3">
        <f t="shared" ca="1" si="2"/>
        <v>3.0410870672888421</v>
      </c>
      <c r="AF47" s="3">
        <f t="shared" ca="1" si="3"/>
        <v>11.446948517355079</v>
      </c>
      <c r="AG47" s="3">
        <f t="shared" si="22"/>
        <v>102499.54756059083</v>
      </c>
      <c r="AH47" s="3">
        <f t="shared" si="23"/>
        <v>2.1810614306464613E-2</v>
      </c>
      <c r="AI47" s="3">
        <f t="shared" si="24"/>
        <v>18.798143912835517</v>
      </c>
      <c r="AJ47" s="3">
        <f t="shared" si="4"/>
        <v>3.3554274519116307E-2</v>
      </c>
      <c r="AK47" s="3">
        <f t="shared" si="25"/>
        <v>4.8536110498642495</v>
      </c>
      <c r="AL47" s="3">
        <f t="shared" si="26"/>
        <v>52.24183901079661</v>
      </c>
      <c r="AM47" s="3">
        <f t="shared" ca="1" si="5"/>
        <v>252.36065509011112</v>
      </c>
      <c r="AN47" s="3">
        <f t="shared" ca="1" si="27"/>
        <v>309.45610515077198</v>
      </c>
      <c r="AO47">
        <f t="shared" ca="1" si="6"/>
        <v>0.74323949720733518</v>
      </c>
    </row>
    <row r="48" spans="1:41">
      <c r="A48" s="3">
        <v>0.1048</v>
      </c>
      <c r="B48" s="3">
        <v>4.3529999999999998</v>
      </c>
      <c r="C48" s="3">
        <f t="shared" si="7"/>
        <v>41.536259541984727</v>
      </c>
      <c r="D48" s="3">
        <v>330</v>
      </c>
      <c r="E48" s="3">
        <f t="shared" si="28"/>
        <v>5.2999999999999999E-2</v>
      </c>
      <c r="F48" s="3">
        <f t="shared" si="29"/>
        <v>50</v>
      </c>
      <c r="G48" s="3">
        <f t="shared" si="30"/>
        <v>0</v>
      </c>
      <c r="H48" s="3">
        <f t="shared" si="31"/>
        <v>4.5999999999999999E-2</v>
      </c>
      <c r="I48" s="3">
        <v>293</v>
      </c>
      <c r="J48" s="3">
        <v>287</v>
      </c>
      <c r="K48" s="3">
        <f t="shared" si="32"/>
        <v>9</v>
      </c>
      <c r="L48" s="3">
        <f t="shared" si="33"/>
        <v>0.6</v>
      </c>
      <c r="M48" s="3">
        <v>101</v>
      </c>
      <c r="N48" s="3">
        <f t="shared" si="8"/>
        <v>431</v>
      </c>
      <c r="O48" s="3">
        <f t="shared" si="9"/>
        <v>266</v>
      </c>
      <c r="P48" s="3">
        <f t="shared" si="10"/>
        <v>1.2010797826164514</v>
      </c>
      <c r="Q48" s="3">
        <f t="shared" si="11"/>
        <v>5.1253998644325787</v>
      </c>
      <c r="R48" s="3">
        <f t="shared" si="12"/>
        <v>3.1632398235245152</v>
      </c>
      <c r="S48" s="3">
        <f t="shared" si="13"/>
        <v>9.2681038923018964</v>
      </c>
      <c r="T48" s="3">
        <f t="shared" si="14"/>
        <v>39.550027500813023</v>
      </c>
      <c r="U48" s="3">
        <f t="shared" si="15"/>
        <v>15.017115705195927</v>
      </c>
      <c r="V48" s="3">
        <f t="shared" si="34"/>
        <v>139869.17427538958</v>
      </c>
      <c r="W48" s="9">
        <f t="shared" si="16"/>
        <v>2.1202017427737547E-2</v>
      </c>
      <c r="X48" s="12">
        <f t="shared" si="17"/>
        <v>7.1342200334481243</v>
      </c>
      <c r="Y48" s="12">
        <f t="shared" si="18"/>
        <v>81.927223109883002</v>
      </c>
      <c r="Z48" s="9">
        <f t="shared" si="0"/>
        <v>1.7238902273279896E-2</v>
      </c>
      <c r="AA48" s="3">
        <f t="shared" si="19"/>
        <v>20.829898189128837</v>
      </c>
      <c r="AB48">
        <f t="shared" si="20"/>
        <v>0.11110236402781462</v>
      </c>
      <c r="AC48" s="20">
        <f t="shared" ca="1" si="21"/>
        <v>351.99993714280907</v>
      </c>
      <c r="AD48" s="3">
        <f t="shared" ca="1" si="1"/>
        <v>276.99996857140457</v>
      </c>
      <c r="AE48" s="3">
        <f t="shared" ca="1" si="2"/>
        <v>3.2940501191733307</v>
      </c>
      <c r="AF48" s="3">
        <f t="shared" ca="1" si="3"/>
        <v>14.420769786305618</v>
      </c>
      <c r="AG48" s="3">
        <f t="shared" si="22"/>
        <v>139869.17427538958</v>
      </c>
      <c r="AH48" s="3">
        <f t="shared" si="23"/>
        <v>2.1202017427737547E-2</v>
      </c>
      <c r="AI48" s="3">
        <f t="shared" si="24"/>
        <v>20.829898189128837</v>
      </c>
      <c r="AJ48" s="3">
        <f t="shared" si="4"/>
        <v>1.9590952753000494E-2</v>
      </c>
      <c r="AK48" s="3">
        <f t="shared" si="25"/>
        <v>7.1342200334481243</v>
      </c>
      <c r="AL48" s="3">
        <f t="shared" si="26"/>
        <v>81.927223109883002</v>
      </c>
      <c r="AM48" s="3">
        <f t="shared" ca="1" si="5"/>
        <v>262.93849399947794</v>
      </c>
      <c r="AN48" s="3">
        <f t="shared" ca="1" si="27"/>
        <v>351.99993714280907</v>
      </c>
      <c r="AO48">
        <f t="shared" ca="1" si="6"/>
        <v>0.93750016741087216</v>
      </c>
    </row>
    <row r="49" spans="1:41">
      <c r="A49" s="3">
        <v>1.23E-2</v>
      </c>
      <c r="B49" s="3">
        <v>1.323</v>
      </c>
      <c r="C49" s="3">
        <f t="shared" si="7"/>
        <v>107.5609756097561</v>
      </c>
      <c r="D49" s="3">
        <v>60</v>
      </c>
      <c r="E49" s="3">
        <f t="shared" si="28"/>
        <v>5.2999999999999999E-2</v>
      </c>
      <c r="F49" s="3">
        <f t="shared" si="29"/>
        <v>50</v>
      </c>
      <c r="G49" s="3">
        <f t="shared" si="30"/>
        <v>0</v>
      </c>
      <c r="H49" s="3">
        <f t="shared" si="31"/>
        <v>4.5999999999999999E-2</v>
      </c>
      <c r="I49" s="3">
        <v>293</v>
      </c>
      <c r="J49" s="3">
        <v>287</v>
      </c>
      <c r="K49" s="3">
        <f t="shared" si="32"/>
        <v>9</v>
      </c>
      <c r="L49" s="3">
        <f t="shared" si="33"/>
        <v>0.6</v>
      </c>
      <c r="M49" s="3">
        <v>101</v>
      </c>
      <c r="N49" s="3">
        <f t="shared" si="8"/>
        <v>161</v>
      </c>
      <c r="O49" s="3">
        <f t="shared" si="9"/>
        <v>131</v>
      </c>
      <c r="P49" s="3">
        <f t="shared" si="10"/>
        <v>1.2010797826164514</v>
      </c>
      <c r="Q49" s="3">
        <f t="shared" si="11"/>
        <v>1.9145925247648381</v>
      </c>
      <c r="R49" s="3">
        <f t="shared" si="12"/>
        <v>1.5578361536906447</v>
      </c>
      <c r="S49" s="3">
        <f t="shared" si="13"/>
        <v>2.9119647695853703</v>
      </c>
      <c r="T49" s="3">
        <f t="shared" si="14"/>
        <v>4.6418448307251925</v>
      </c>
      <c r="U49" s="3">
        <f t="shared" si="15"/>
        <v>3.5788269305591189</v>
      </c>
      <c r="V49" s="3">
        <f t="shared" si="34"/>
        <v>16415.943164000873</v>
      </c>
      <c r="W49" s="9">
        <f t="shared" si="16"/>
        <v>2.8982248868800235E-2</v>
      </c>
      <c r="X49" s="12">
        <f t="shared" si="17"/>
        <v>0.27277175158463957</v>
      </c>
      <c r="Y49" s="12">
        <f t="shared" si="18"/>
        <v>5.8484485510504838</v>
      </c>
      <c r="Z49" s="9">
        <f t="shared" si="0"/>
        <v>5.3222553469373157E-2</v>
      </c>
      <c r="AA49" s="3">
        <f t="shared" si="19"/>
        <v>4.9641090914859074</v>
      </c>
      <c r="AB49">
        <f t="shared" si="20"/>
        <v>0.55197965834513418</v>
      </c>
      <c r="AC49" s="20">
        <f t="shared" ca="1" si="21"/>
        <v>614.38919626903134</v>
      </c>
      <c r="AD49" s="3">
        <f t="shared" ca="1" si="1"/>
        <v>408.19459813451567</v>
      </c>
      <c r="AE49" s="3">
        <f t="shared" ca="1" si="2"/>
        <v>4.8542007840852852</v>
      </c>
      <c r="AF49" s="3">
        <f t="shared" ca="1" si="3"/>
        <v>1.1485363354777869</v>
      </c>
      <c r="AG49" s="3">
        <f t="shared" si="22"/>
        <v>16415.943164000873</v>
      </c>
      <c r="AH49" s="3">
        <f t="shared" si="23"/>
        <v>2.8982248868800235E-2</v>
      </c>
      <c r="AI49" s="3">
        <f t="shared" si="24"/>
        <v>4.9641090914859074</v>
      </c>
      <c r="AJ49" s="3">
        <f t="shared" si="4"/>
        <v>1.8722716705474074</v>
      </c>
      <c r="AK49" s="3">
        <f t="shared" si="25"/>
        <v>0.27277175158463957</v>
      </c>
      <c r="AL49" s="3">
        <f t="shared" si="26"/>
        <v>5.8484485510504838</v>
      </c>
      <c r="AM49" s="3">
        <f t="shared" ca="1" si="5"/>
        <v>608.26797596639562</v>
      </c>
      <c r="AN49" s="3">
        <f t="shared" ca="1" si="27"/>
        <v>614.38919626903078</v>
      </c>
      <c r="AO49">
        <f t="shared" ca="1" si="6"/>
        <v>9.7657967236987359E-2</v>
      </c>
    </row>
    <row r="50" spans="1:41">
      <c r="AA50" s="3"/>
    </row>
    <row r="51" spans="1:41">
      <c r="AA51" s="3"/>
    </row>
    <row r="52" spans="1:41">
      <c r="AA52" s="3"/>
    </row>
    <row r="53" spans="1:41">
      <c r="AA53" s="3"/>
    </row>
    <row r="54" spans="1:41">
      <c r="AA54" s="3"/>
    </row>
    <row r="55" spans="1:41">
      <c r="AA55" s="3"/>
    </row>
    <row r="56" spans="1:41">
      <c r="AA56" s="3"/>
    </row>
  </sheetData>
  <mergeCells count="2">
    <mergeCell ref="X7:Y7"/>
    <mergeCell ref="A1:B1"/>
  </mergeCells>
  <phoneticPr fontId="0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Z26"/>
  <sheetViews>
    <sheetView workbookViewId="0">
      <selection sqref="A1:XFD8"/>
    </sheetView>
  </sheetViews>
  <sheetFormatPr defaultRowHeight="15"/>
  <cols>
    <col min="6" max="12" width="9.140625" hidden="1" customWidth="1"/>
    <col min="13" max="13" width="9.140625" customWidth="1"/>
    <col min="20" max="20" width="12" bestFit="1" customWidth="1"/>
  </cols>
  <sheetData>
    <row r="1" spans="1:26">
      <c r="A1" s="24" t="s">
        <v>7</v>
      </c>
      <c r="B1" s="24">
        <v>0.6</v>
      </c>
    </row>
    <row r="2" spans="1:26">
      <c r="A2" s="24" t="s">
        <v>6</v>
      </c>
      <c r="B2" s="24">
        <v>9</v>
      </c>
    </row>
    <row r="3" spans="1:26">
      <c r="A3" s="24" t="s">
        <v>28</v>
      </c>
      <c r="B3" s="24">
        <v>287</v>
      </c>
    </row>
    <row r="4" spans="1:26">
      <c r="A4" s="24" t="s">
        <v>35</v>
      </c>
      <c r="B4" s="24">
        <v>293</v>
      </c>
    </row>
    <row r="5" spans="1:26">
      <c r="A5" s="24" t="s">
        <v>22</v>
      </c>
      <c r="B5" s="24">
        <v>4.5999999999999999E-2</v>
      </c>
    </row>
    <row r="6" spans="1:26">
      <c r="A6" s="24" t="s">
        <v>4</v>
      </c>
      <c r="B6" s="24">
        <v>50</v>
      </c>
    </row>
    <row r="7" spans="1:26">
      <c r="A7" s="24" t="s">
        <v>5</v>
      </c>
      <c r="B7" s="24">
        <v>0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19"/>
    </row>
    <row r="8" spans="1:26">
      <c r="A8" s="24" t="s">
        <v>3</v>
      </c>
      <c r="B8" s="24">
        <v>5.2999999999999999E-2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9"/>
    </row>
    <row r="9" spans="1:26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19"/>
    </row>
    <row r="10" spans="1:26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19"/>
    </row>
    <row r="11" spans="1:26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19"/>
    </row>
    <row r="12" spans="1:26">
      <c r="A12" s="6" t="s">
        <v>0</v>
      </c>
      <c r="B12" s="6" t="s">
        <v>1</v>
      </c>
      <c r="C12" s="7" t="s">
        <v>2</v>
      </c>
      <c r="D12" s="6" t="s">
        <v>32</v>
      </c>
      <c r="E12" s="6" t="s">
        <v>3</v>
      </c>
      <c r="F12" s="6" t="s">
        <v>4</v>
      </c>
      <c r="G12" s="6" t="s">
        <v>5</v>
      </c>
      <c r="H12" s="6" t="s">
        <v>22</v>
      </c>
      <c r="I12" s="13" t="s">
        <v>35</v>
      </c>
      <c r="J12" s="13" t="s">
        <v>28</v>
      </c>
      <c r="K12" s="13" t="s">
        <v>6</v>
      </c>
      <c r="L12" s="13" t="s">
        <v>7</v>
      </c>
      <c r="M12" s="6" t="s">
        <v>33</v>
      </c>
      <c r="N12" s="18" t="s">
        <v>40</v>
      </c>
      <c r="O12" s="16" t="s">
        <v>23</v>
      </c>
      <c r="P12" s="16" t="s">
        <v>39</v>
      </c>
      <c r="Q12" s="16" t="s">
        <v>12</v>
      </c>
      <c r="R12" s="16" t="s">
        <v>11</v>
      </c>
      <c r="S12" s="16" t="s">
        <v>19</v>
      </c>
      <c r="T12" s="16" t="s">
        <v>13</v>
      </c>
      <c r="U12" s="16" t="s">
        <v>41</v>
      </c>
      <c r="V12" s="16" t="s">
        <v>24</v>
      </c>
      <c r="W12" s="16" t="s">
        <v>25</v>
      </c>
      <c r="X12" s="16" t="s">
        <v>26</v>
      </c>
      <c r="Y12" s="16" t="s">
        <v>27</v>
      </c>
      <c r="Z12" s="16" t="s">
        <v>42</v>
      </c>
    </row>
    <row r="13" spans="1:26">
      <c r="A13" s="23">
        <v>8.2900000000000001E-2</v>
      </c>
      <c r="B13" s="23">
        <v>1.28</v>
      </c>
      <c r="C13" s="23">
        <f>B13/A13</f>
        <v>15.440289505428227</v>
      </c>
      <c r="D13" s="23">
        <v>130</v>
      </c>
      <c r="E13" s="23">
        <f>B8</f>
        <v>5.2999999999999999E-2</v>
      </c>
      <c r="F13" s="23">
        <f>B6</f>
        <v>50</v>
      </c>
      <c r="G13" s="23">
        <f>B7</f>
        <v>0</v>
      </c>
      <c r="H13" s="23">
        <f>B5</f>
        <v>4.5999999999999999E-2</v>
      </c>
      <c r="I13" s="23">
        <f>B4</f>
        <v>293</v>
      </c>
      <c r="J13" s="23">
        <f>B3</f>
        <v>287</v>
      </c>
      <c r="K13" s="23">
        <f>B2</f>
        <v>9</v>
      </c>
      <c r="L13" s="23">
        <f>B1</f>
        <v>0.6</v>
      </c>
      <c r="M13" s="23">
        <v>101</v>
      </c>
      <c r="N13" s="20">
        <v>130</v>
      </c>
      <c r="O13" s="23">
        <f>((2*M13)+N13)/2</f>
        <v>166</v>
      </c>
      <c r="P13" s="23">
        <f>O13/(I13*J13)*1000</f>
        <v>1.9740519199438704</v>
      </c>
      <c r="Q13" s="23">
        <f>((4*A13)/(P13*3.1416*(E13)^2))</f>
        <v>19.035019386413445</v>
      </c>
      <c r="R13" s="23">
        <f>(P13*Q13*E13)/(1.8*10^-5)</f>
        <v>110640.78766631486</v>
      </c>
      <c r="S13" s="23">
        <f>calculation!AH10</f>
        <v>2.1648913851648847E-2</v>
      </c>
      <c r="T13" s="23">
        <f>Q13/(9.8*E13)^0.5</f>
        <v>26.412064599599752</v>
      </c>
      <c r="U13" s="23">
        <f>((7.0197*T13^-1.397)/E13^0.5)/100</f>
        <v>3.1471883377313446E-3</v>
      </c>
      <c r="V13" s="23">
        <f>(U13*A13*B6*P13*Q13^2)/(2*B8)</f>
        <v>88.025118977420178</v>
      </c>
      <c r="W13" s="23">
        <f>(B1*B2*(1+A13)*((P13*Q13^2)/2))</f>
        <v>2091.3048071822377</v>
      </c>
      <c r="X13" s="23">
        <f>(U13*C13*F13*P13*Q13^2)/(2*E13)/1000</f>
        <v>16.394853085176496</v>
      </c>
      <c r="Y13" s="23">
        <f>V13+W13+X13</f>
        <v>2195.7247792448347</v>
      </c>
      <c r="Z13">
        <f>D13/Y13</f>
        <v>5.9205962982624025E-2</v>
      </c>
    </row>
    <row r="14" spans="1:26">
      <c r="A14" s="23"/>
    </row>
    <row r="26" spans="15:15">
      <c r="O26">
        <f>106.48*C13^-0.7215</f>
        <v>14.779275441392656</v>
      </c>
    </row>
  </sheetData>
  <phoneticPr fontId="0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O15"/>
  <sheetViews>
    <sheetView tabSelected="1" workbookViewId="0">
      <selection activeCell="B9" sqref="B9"/>
    </sheetView>
  </sheetViews>
  <sheetFormatPr defaultRowHeight="15"/>
  <cols>
    <col min="4" max="28" width="9.140625" hidden="1" customWidth="1"/>
  </cols>
  <sheetData>
    <row r="1" spans="1:41">
      <c r="A1" s="24" t="s">
        <v>7</v>
      </c>
      <c r="B1" s="24">
        <v>0.6</v>
      </c>
    </row>
    <row r="2" spans="1:41">
      <c r="A2" s="24" t="s">
        <v>6</v>
      </c>
      <c r="B2" s="24">
        <v>9</v>
      </c>
    </row>
    <row r="3" spans="1:41">
      <c r="A3" s="24" t="s">
        <v>28</v>
      </c>
      <c r="B3" s="24">
        <v>287</v>
      </c>
    </row>
    <row r="4" spans="1:41">
      <c r="A4" s="24" t="s">
        <v>35</v>
      </c>
      <c r="B4" s="24">
        <v>293</v>
      </c>
    </row>
    <row r="5" spans="1:41">
      <c r="A5" s="24" t="s">
        <v>22</v>
      </c>
      <c r="B5" s="24">
        <v>4.5999999999999999E-2</v>
      </c>
    </row>
    <row r="6" spans="1:41">
      <c r="A6" s="24" t="s">
        <v>4</v>
      </c>
      <c r="B6" s="24">
        <v>175</v>
      </c>
      <c r="C6" s="21" t="s">
        <v>44</v>
      </c>
      <c r="AB6" t="s">
        <v>10</v>
      </c>
      <c r="AC6">
        <f>S15</f>
        <v>10.711923581798805</v>
      </c>
    </row>
    <row r="7" spans="1:41">
      <c r="A7" s="24" t="s">
        <v>5</v>
      </c>
      <c r="B7" s="24">
        <v>0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19"/>
    </row>
    <row r="8" spans="1:41">
      <c r="A8" s="24" t="s">
        <v>3</v>
      </c>
      <c r="B8" s="24">
        <v>7.4999999999999997E-2</v>
      </c>
      <c r="C8" s="25" t="s">
        <v>2</v>
      </c>
      <c r="D8" s="25"/>
      <c r="E8" s="25"/>
      <c r="F8" s="25"/>
      <c r="G8" s="25"/>
      <c r="H8" s="25"/>
      <c r="I8" s="25"/>
      <c r="J8" s="25"/>
      <c r="K8" s="25"/>
      <c r="L8" s="25"/>
      <c r="M8" s="25"/>
      <c r="N8" s="19"/>
    </row>
    <row r="9" spans="1:41">
      <c r="A9" s="24" t="s">
        <v>1</v>
      </c>
      <c r="B9">
        <f>30/7</f>
        <v>4.2857142857142856</v>
      </c>
      <c r="C9" t="s">
        <v>45</v>
      </c>
      <c r="D9">
        <f>(B9/360)*100</f>
        <v>1.1904761904761905</v>
      </c>
      <c r="AC9">
        <f>(B9/360)*100</f>
        <v>1.1904761904761905</v>
      </c>
      <c r="AD9" t="s">
        <v>43</v>
      </c>
    </row>
    <row r="13" spans="1:41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9" t="s">
        <v>19</v>
      </c>
      <c r="X13" s="25"/>
      <c r="Y13" s="25"/>
      <c r="Z13" s="9" t="s">
        <v>20</v>
      </c>
      <c r="AA13" s="25"/>
      <c r="AC13" s="19"/>
    </row>
    <row r="14" spans="1:41">
      <c r="A14" s="6" t="s">
        <v>0</v>
      </c>
      <c r="B14" s="6" t="s">
        <v>1</v>
      </c>
      <c r="C14" s="7" t="s">
        <v>2</v>
      </c>
      <c r="D14" s="6" t="s">
        <v>32</v>
      </c>
      <c r="E14" s="6" t="s">
        <v>3</v>
      </c>
      <c r="F14" s="6" t="s">
        <v>4</v>
      </c>
      <c r="G14" s="6" t="s">
        <v>5</v>
      </c>
      <c r="H14" s="13" t="s">
        <v>22</v>
      </c>
      <c r="I14" s="13" t="s">
        <v>35</v>
      </c>
      <c r="J14" s="13" t="s">
        <v>28</v>
      </c>
      <c r="K14" s="13" t="s">
        <v>6</v>
      </c>
      <c r="L14" s="13" t="s">
        <v>7</v>
      </c>
      <c r="M14" s="6" t="s">
        <v>33</v>
      </c>
      <c r="N14" s="7" t="s">
        <v>36</v>
      </c>
      <c r="O14" s="15" t="s">
        <v>34</v>
      </c>
      <c r="P14" s="15" t="s">
        <v>29</v>
      </c>
      <c r="Q14" s="15" t="s">
        <v>30</v>
      </c>
      <c r="R14" s="15" t="s">
        <v>31</v>
      </c>
      <c r="S14" s="7" t="s">
        <v>10</v>
      </c>
      <c r="T14" s="7" t="s">
        <v>9</v>
      </c>
      <c r="U14" s="7" t="s">
        <v>12</v>
      </c>
      <c r="V14" s="7" t="s">
        <v>11</v>
      </c>
      <c r="W14" s="10" t="s">
        <v>15</v>
      </c>
      <c r="X14" s="8" t="s">
        <v>37</v>
      </c>
      <c r="Y14" s="8" t="s">
        <v>38</v>
      </c>
      <c r="Z14" s="10" t="s">
        <v>14</v>
      </c>
      <c r="AA14" s="7" t="s">
        <v>13</v>
      </c>
      <c r="AB14" s="2" t="s">
        <v>21</v>
      </c>
      <c r="AC14" s="18" t="s">
        <v>40</v>
      </c>
      <c r="AD14" s="16" t="s">
        <v>23</v>
      </c>
      <c r="AE14" s="16" t="s">
        <v>39</v>
      </c>
      <c r="AF14" s="16" t="s">
        <v>12</v>
      </c>
      <c r="AG14" s="16" t="s">
        <v>11</v>
      </c>
      <c r="AH14" s="16" t="s">
        <v>19</v>
      </c>
      <c r="AI14" s="16" t="s">
        <v>13</v>
      </c>
      <c r="AJ14" s="16" t="s">
        <v>41</v>
      </c>
      <c r="AK14" s="16" t="s">
        <v>24</v>
      </c>
      <c r="AL14" s="16" t="s">
        <v>25</v>
      </c>
      <c r="AM14" s="16" t="s">
        <v>26</v>
      </c>
      <c r="AN14" s="16" t="s">
        <v>27</v>
      </c>
      <c r="AO14" s="16" t="s">
        <v>42</v>
      </c>
    </row>
    <row r="15" spans="1:41">
      <c r="A15" s="25">
        <v>0.13</v>
      </c>
      <c r="B15" s="25">
        <v>1.28</v>
      </c>
      <c r="C15" s="25">
        <f>B15/A15</f>
        <v>9.8461538461538467</v>
      </c>
      <c r="D15" s="25">
        <v>130</v>
      </c>
      <c r="E15" s="25">
        <f>B8</f>
        <v>7.4999999999999997E-2</v>
      </c>
      <c r="F15" s="25">
        <f>B6</f>
        <v>175</v>
      </c>
      <c r="G15" s="25">
        <f>B7</f>
        <v>0</v>
      </c>
      <c r="H15" s="25">
        <f>B5</f>
        <v>4.5999999999999999E-2</v>
      </c>
      <c r="I15" s="25">
        <f>B4</f>
        <v>293</v>
      </c>
      <c r="J15" s="25">
        <f>B3</f>
        <v>287</v>
      </c>
      <c r="K15" s="25">
        <f>B2</f>
        <v>9</v>
      </c>
      <c r="L15" s="25">
        <f>B1</f>
        <v>0.6</v>
      </c>
      <c r="M15" s="25">
        <v>101</v>
      </c>
      <c r="N15" s="25">
        <f>M15+D15</f>
        <v>231</v>
      </c>
      <c r="O15" s="25">
        <f>((2*M15)+D15)/2</f>
        <v>166</v>
      </c>
      <c r="P15" s="25">
        <f>M15/(I15*J15)*1000</f>
        <v>1.2010797826164514</v>
      </c>
      <c r="Q15" s="25">
        <f>N15/(I15*J15)*1000</f>
        <v>2.7470240572712896</v>
      </c>
      <c r="R15" s="25">
        <f>O15/(I15*J15)*1000</f>
        <v>1.9740519199438704</v>
      </c>
      <c r="S15" s="25">
        <f>((4*A15)/(Q15*3.1416*(E15)^2))</f>
        <v>10.711923581798805</v>
      </c>
      <c r="T15" s="25">
        <f>((4*A15)/(P15*3.1416*(E15)^2))</f>
        <v>24.499547994015085</v>
      </c>
      <c r="U15" s="25">
        <f>(4*A15)/(R15*3.1416*(E15^2))</f>
        <v>14.906351490334481</v>
      </c>
      <c r="V15" s="25">
        <f>(P15*E15*T15)/(1.8*10^-5)</f>
        <v>122607.96574522064</v>
      </c>
      <c r="W15" s="9">
        <f>1.325/(LN((H15/(3.7*1000*E15))+(5.74/(V15^0.9))))^2</f>
        <v>2.0410957147724586E-2</v>
      </c>
      <c r="X15" s="12">
        <f>((W15*F15*R15*U15^2)/(2*E15))/1000</f>
        <v>10.445072210934942</v>
      </c>
      <c r="Y15" s="12">
        <f>(K15*L15*(1+C15)*R15*(U15^2/2))/1000</f>
        <v>12.845198228492967</v>
      </c>
      <c r="Z15" s="9">
        <f t="shared" ref="Z15" si="0">((2*1000*E15)/(C15*F15*R15*U15^2))*(D15-X15-Y15)</f>
        <v>2.1178213689831644E-2</v>
      </c>
      <c r="AA15" s="25">
        <f>U15/(9.8067*E15)^0.5</f>
        <v>17.381180954690592</v>
      </c>
      <c r="AB15">
        <f>(C15^0.5)*Z15</f>
        <v>6.64542306876858E-2</v>
      </c>
      <c r="AC15" s="20">
        <v>79</v>
      </c>
      <c r="AD15" s="25">
        <f t="shared" ref="AD15" si="1">((2*M15)+AC15)/2</f>
        <v>140.5</v>
      </c>
      <c r="AE15" s="25">
        <f t="shared" ref="AE15" si="2">AD15/(I15*J15)*1000</f>
        <v>1.6708090045308059</v>
      </c>
      <c r="AF15" s="25">
        <f t="shared" ref="AF15" si="3">((4*A15)/(AE15*3.1416*(E15)^2))</f>
        <v>17.611774714558891</v>
      </c>
      <c r="AG15" s="25">
        <f>V15</f>
        <v>122607.96574522064</v>
      </c>
      <c r="AH15" s="25">
        <f>W15</f>
        <v>2.0410957147724586E-2</v>
      </c>
      <c r="AI15" s="25">
        <f>AA15</f>
        <v>17.381180954690592</v>
      </c>
      <c r="AJ15" s="25">
        <f t="shared" ref="AJ15" si="4">((7.0197*AK15^-1.397)/E15^0.5)/100</f>
        <v>9.6687121138806786E-3</v>
      </c>
      <c r="AK15" s="25">
        <f>X15</f>
        <v>10.445072210934942</v>
      </c>
      <c r="AL15" s="25">
        <f>Y15</f>
        <v>12.845198228492967</v>
      </c>
      <c r="AM15" s="25">
        <f t="shared" ref="AM15" si="5">(AJ15*C15*F15*AE15*AF15^2)/(2*E15)/1000</f>
        <v>57.559244681555171</v>
      </c>
      <c r="AN15" s="25">
        <f>AK15+AL15+AM15</f>
        <v>80.849515120983085</v>
      </c>
      <c r="AO15">
        <f>AC15/AN15</f>
        <v>0.97712398004842116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calculation</vt:lpstr>
      <vt:lpstr>Design</vt:lpstr>
      <vt:lpstr>Design1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Majid</dc:creator>
  <cp:lastModifiedBy>Majid</cp:lastModifiedBy>
  <dcterms:created xsi:type="dcterms:W3CDTF">2010-08-09T13:19:02Z</dcterms:created>
  <dcterms:modified xsi:type="dcterms:W3CDTF">2010-08-28T01:50:25Z</dcterms:modified>
</cp:coreProperties>
</file>